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1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4004\Downloads\"/>
    </mc:Choice>
  </mc:AlternateContent>
  <xr:revisionPtr revIDLastSave="0" documentId="13_ncr:1_{A7065F04-9351-4E3C-A24C-767DD20017E4}" xr6:coauthVersionLast="47" xr6:coauthVersionMax="47" xr10:uidLastSave="{00000000-0000-0000-0000-000000000000}"/>
  <bookViews>
    <workbookView xWindow="-120" yWindow="-120" windowWidth="29040" windowHeight="15720" tabRatio="849" xr2:uid="{00000000-000D-0000-FFFF-FFFF00000000}"/>
  </bookViews>
  <sheets>
    <sheet name="簡単な紹介" sheetId="13" r:id="rId1"/>
    <sheet name="平均値" sheetId="11" r:id="rId2"/>
    <sheet name="割合" sheetId="12" r:id="rId3"/>
    <sheet name="(例)健診受診率・男" sheetId="20" r:id="rId4"/>
  </sheets>
  <definedNames>
    <definedName name="_xlnm.Print_Area" localSheetId="3">'(例)健診受診率・男'!$C$38:$AF$66</definedName>
    <definedName name="_xlnm.Print_Area" localSheetId="2">割合!$C$48:$AF$76</definedName>
    <definedName name="_xlnm.Print_Area" localSheetId="0">簡単な紹介!$A$1:$H$48</definedName>
    <definedName name="_xlnm.Print_Area" localSheetId="1">平均値!$C$48:$AF$76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36" i="20" l="1"/>
  <c r="AG36" i="20"/>
  <c r="AF36" i="20"/>
  <c r="AE36" i="20"/>
  <c r="AD36" i="20"/>
  <c r="AC36" i="20"/>
  <c r="AB36" i="20"/>
  <c r="AH35" i="20"/>
  <c r="AG35" i="20"/>
  <c r="AF35" i="20"/>
  <c r="AE35" i="20"/>
  <c r="AD35" i="20"/>
  <c r="AC35" i="20"/>
  <c r="AB35" i="20"/>
  <c r="AH34" i="20"/>
  <c r="AG34" i="20"/>
  <c r="AF34" i="20"/>
  <c r="AE34" i="20"/>
  <c r="AD34" i="20"/>
  <c r="AC34" i="20"/>
  <c r="AB34" i="20"/>
  <c r="AH33" i="20"/>
  <c r="AG33" i="20"/>
  <c r="AF33" i="20"/>
  <c r="AE33" i="20"/>
  <c r="AD33" i="20"/>
  <c r="AC33" i="20"/>
  <c r="AB33" i="20"/>
  <c r="AH32" i="20"/>
  <c r="AG32" i="20"/>
  <c r="AF32" i="20"/>
  <c r="AE32" i="20"/>
  <c r="AD32" i="20"/>
  <c r="AC32" i="20"/>
  <c r="AB32" i="20"/>
  <c r="AH31" i="20"/>
  <c r="AG31" i="20"/>
  <c r="AF31" i="20"/>
  <c r="AE31" i="20"/>
  <c r="AD31" i="20"/>
  <c r="AC31" i="20"/>
  <c r="AB31" i="20"/>
  <c r="AH30" i="20"/>
  <c r="AG30" i="20"/>
  <c r="AF30" i="20"/>
  <c r="AE30" i="20"/>
  <c r="AD30" i="20"/>
  <c r="AC30" i="20"/>
  <c r="AB30" i="20"/>
  <c r="AH29" i="20"/>
  <c r="AG29" i="20"/>
  <c r="AF29" i="20"/>
  <c r="AE29" i="20"/>
  <c r="AD29" i="20"/>
  <c r="AC29" i="20"/>
  <c r="AB29" i="20"/>
  <c r="AH28" i="20"/>
  <c r="AG28" i="20"/>
  <c r="AF28" i="20"/>
  <c r="AE28" i="20"/>
  <c r="AD28" i="20"/>
  <c r="AC28" i="20"/>
  <c r="AG46" i="12" l="1"/>
  <c r="AF46" i="12"/>
  <c r="AE46" i="12"/>
  <c r="AD46" i="12"/>
  <c r="AC46" i="12"/>
  <c r="AB46" i="12"/>
  <c r="AG45" i="12"/>
  <c r="AP45" i="12" s="1"/>
  <c r="AF45" i="12"/>
  <c r="AE45" i="12"/>
  <c r="AD45" i="12"/>
  <c r="AC45" i="12"/>
  <c r="AB45" i="12"/>
  <c r="AG44" i="12"/>
  <c r="AP44" i="12" s="1"/>
  <c r="AF44" i="12"/>
  <c r="AE44" i="12"/>
  <c r="AD44" i="12"/>
  <c r="AC44" i="12"/>
  <c r="AB44" i="12"/>
  <c r="AG43" i="12"/>
  <c r="AF43" i="12"/>
  <c r="AE43" i="12"/>
  <c r="AD43" i="12"/>
  <c r="AC43" i="12"/>
  <c r="AB43" i="12"/>
  <c r="AG42" i="12"/>
  <c r="AF42" i="12"/>
  <c r="AE42" i="12"/>
  <c r="AD42" i="12"/>
  <c r="AC42" i="12"/>
  <c r="AB42" i="12"/>
  <c r="AG41" i="12"/>
  <c r="AP41" i="12" s="1"/>
  <c r="AF41" i="12"/>
  <c r="AE41" i="12"/>
  <c r="AD41" i="12"/>
  <c r="AC41" i="12"/>
  <c r="AB41" i="12"/>
  <c r="AG40" i="12"/>
  <c r="AP40" i="12" s="1"/>
  <c r="AF40" i="12"/>
  <c r="AE40" i="12"/>
  <c r="AD40" i="12"/>
  <c r="AC40" i="12"/>
  <c r="AB40" i="12"/>
  <c r="AG39" i="12"/>
  <c r="AP39" i="12" s="1"/>
  <c r="AF39" i="12"/>
  <c r="AE39" i="12"/>
  <c r="AD39" i="12"/>
  <c r="AC39" i="12"/>
  <c r="AB39" i="12"/>
  <c r="AG38" i="12"/>
  <c r="AF38" i="12"/>
  <c r="AE38" i="12"/>
  <c r="AD38" i="12"/>
  <c r="AC38" i="12"/>
  <c r="AB38" i="12"/>
  <c r="AG37" i="12"/>
  <c r="AP37" i="12" s="1"/>
  <c r="AF37" i="12"/>
  <c r="AE37" i="12"/>
  <c r="AD37" i="12"/>
  <c r="AC37" i="12"/>
  <c r="AB37" i="12"/>
  <c r="AG36" i="12"/>
  <c r="AP36" i="12" s="1"/>
  <c r="AF36" i="12"/>
  <c r="AE36" i="12"/>
  <c r="AD36" i="12"/>
  <c r="AC36" i="12"/>
  <c r="AB36" i="12"/>
  <c r="AG35" i="12"/>
  <c r="AF35" i="12"/>
  <c r="AE35" i="12"/>
  <c r="AD35" i="12"/>
  <c r="AC35" i="12"/>
  <c r="AB35" i="12"/>
  <c r="AG34" i="12"/>
  <c r="AF34" i="12"/>
  <c r="AE34" i="12"/>
  <c r="AD34" i="12"/>
  <c r="AM34" i="12" s="1"/>
  <c r="AC34" i="12"/>
  <c r="AL34" i="12" s="1"/>
  <c r="AB34" i="12"/>
  <c r="AG33" i="12"/>
  <c r="AP33" i="12" s="1"/>
  <c r="AF33" i="12"/>
  <c r="AE33" i="12"/>
  <c r="AD33" i="12"/>
  <c r="AC33" i="12"/>
  <c r="AB33" i="12"/>
  <c r="AG32" i="12"/>
  <c r="AP32" i="12" s="1"/>
  <c r="AF32" i="12"/>
  <c r="AE32" i="12"/>
  <c r="AD32" i="12"/>
  <c r="AC32" i="12"/>
  <c r="AB32" i="12"/>
  <c r="AG31" i="12"/>
  <c r="AF31" i="12"/>
  <c r="AE31" i="12"/>
  <c r="AD31" i="12"/>
  <c r="AC31" i="12"/>
  <c r="AB31" i="12"/>
  <c r="AG30" i="12"/>
  <c r="AF30" i="12"/>
  <c r="AE30" i="12"/>
  <c r="AD30" i="12"/>
  <c r="AC30" i="12"/>
  <c r="AB30" i="12"/>
  <c r="AG29" i="12"/>
  <c r="AP29" i="12" s="1"/>
  <c r="AF29" i="12"/>
  <c r="AE29" i="12"/>
  <c r="AD29" i="12"/>
  <c r="AC29" i="12"/>
  <c r="AB29" i="12"/>
  <c r="AG28" i="12"/>
  <c r="AP28" i="12" s="1"/>
  <c r="AF28" i="12"/>
  <c r="AE28" i="12"/>
  <c r="AD28" i="12"/>
  <c r="AC28" i="12"/>
  <c r="AB28" i="12"/>
  <c r="AH46" i="12"/>
  <c r="AH45" i="12"/>
  <c r="AH44" i="12"/>
  <c r="AH43" i="12"/>
  <c r="AH42" i="12"/>
  <c r="AH41" i="12"/>
  <c r="AH40" i="12"/>
  <c r="AH39" i="12"/>
  <c r="AH38" i="12"/>
  <c r="AH37" i="12"/>
  <c r="AH36" i="12"/>
  <c r="AH35" i="12"/>
  <c r="AH34" i="12"/>
  <c r="AQ34" i="12" s="1"/>
  <c r="AH33" i="12"/>
  <c r="AH32" i="12"/>
  <c r="AH31" i="12"/>
  <c r="AH30" i="12"/>
  <c r="AH29" i="12"/>
  <c r="AH28" i="12"/>
  <c r="AT29" i="12"/>
  <c r="AV29" i="12"/>
  <c r="AT30" i="12"/>
  <c r="AT31" i="12"/>
  <c r="AT32" i="12"/>
  <c r="AT33" i="12"/>
  <c r="AT34" i="12"/>
  <c r="AT35" i="12"/>
  <c r="AT36" i="12"/>
  <c r="AT37" i="12"/>
  <c r="AT38" i="12"/>
  <c r="AT39" i="12"/>
  <c r="AT40" i="12"/>
  <c r="AT41" i="12"/>
  <c r="AT42" i="12"/>
  <c r="AT43" i="12"/>
  <c r="AT44" i="12"/>
  <c r="AT45" i="12"/>
  <c r="AU29" i="12"/>
  <c r="AU30" i="12"/>
  <c r="AU31" i="12"/>
  <c r="AU32" i="12"/>
  <c r="AU33" i="12"/>
  <c r="AU34" i="12"/>
  <c r="AU35" i="12"/>
  <c r="AU36" i="12"/>
  <c r="AU37" i="12"/>
  <c r="AU38" i="12"/>
  <c r="AU39" i="12"/>
  <c r="AU40" i="12"/>
  <c r="AU41" i="12"/>
  <c r="AU42" i="12"/>
  <c r="AU43" i="12"/>
  <c r="AU44" i="12"/>
  <c r="AU45" i="12"/>
  <c r="AZ36" i="20" a="1"/>
  <c r="AZ36" i="20" s="1"/>
  <c r="AY36" i="20" a="1"/>
  <c r="AY36" i="20" s="1"/>
  <c r="AX36" i="20" a="1"/>
  <c r="AX36" i="20" s="1"/>
  <c r="AW36" i="20" a="1"/>
  <c r="AW36" i="20" s="1"/>
  <c r="AV36" i="20" a="1"/>
  <c r="AV36" i="20" s="1"/>
  <c r="AU36" i="20" a="1"/>
  <c r="AU36" i="20" s="1"/>
  <c r="AT36" i="20" a="1"/>
  <c r="AT36" i="20" s="1"/>
  <c r="AQ36" i="20"/>
  <c r="AP36" i="20"/>
  <c r="AO36" i="20"/>
  <c r="AN36" i="20"/>
  <c r="AM36" i="20"/>
  <c r="AL36" i="20"/>
  <c r="AK36" i="20"/>
  <c r="J36" i="20"/>
  <c r="R36" i="20" s="1"/>
  <c r="AZ35" i="20"/>
  <c r="AY35" i="20"/>
  <c r="AX35" i="20"/>
  <c r="AW35" i="20"/>
  <c r="AV35" i="20"/>
  <c r="AU35" i="20"/>
  <c r="AT35" i="20"/>
  <c r="AQ35" i="20"/>
  <c r="AP35" i="20"/>
  <c r="AO35" i="20"/>
  <c r="AN35" i="20"/>
  <c r="AM35" i="20"/>
  <c r="AL35" i="20"/>
  <c r="AK35" i="20"/>
  <c r="J35" i="20"/>
  <c r="R35" i="20" s="1"/>
  <c r="AZ34" i="20"/>
  <c r="AY34" i="20"/>
  <c r="AX34" i="20"/>
  <c r="AW34" i="20"/>
  <c r="AV34" i="20"/>
  <c r="AU34" i="20"/>
  <c r="AT34" i="20"/>
  <c r="AQ34" i="20"/>
  <c r="AP34" i="20"/>
  <c r="AO34" i="20"/>
  <c r="AN34" i="20"/>
  <c r="AM34" i="20"/>
  <c r="AL34" i="20"/>
  <c r="AK34" i="20"/>
  <c r="J34" i="20"/>
  <c r="R34" i="20" s="1"/>
  <c r="AZ33" i="20"/>
  <c r="AY33" i="20"/>
  <c r="AX33" i="20"/>
  <c r="AW33" i="20"/>
  <c r="AV33" i="20"/>
  <c r="AU33" i="20"/>
  <c r="AT33" i="20"/>
  <c r="AQ33" i="20"/>
  <c r="AP33" i="20"/>
  <c r="AO33" i="20"/>
  <c r="AN33" i="20"/>
  <c r="AM33" i="20"/>
  <c r="AL33" i="20"/>
  <c r="AK33" i="20"/>
  <c r="J33" i="20"/>
  <c r="R33" i="20" s="1"/>
  <c r="AI33" i="20" s="1"/>
  <c r="AR33" i="20" s="1"/>
  <c r="AZ32" i="20"/>
  <c r="AY32" i="20"/>
  <c r="AX32" i="20"/>
  <c r="AW32" i="20"/>
  <c r="AV32" i="20"/>
  <c r="AU32" i="20"/>
  <c r="AT32" i="20"/>
  <c r="AQ32" i="20"/>
  <c r="AP32" i="20"/>
  <c r="AO32" i="20"/>
  <c r="AN32" i="20"/>
  <c r="AM32" i="20"/>
  <c r="AL32" i="20"/>
  <c r="AK32" i="20"/>
  <c r="J32" i="20"/>
  <c r="R32" i="20" s="1"/>
  <c r="AZ31" i="20"/>
  <c r="AY31" i="20"/>
  <c r="AX31" i="20"/>
  <c r="AW31" i="20"/>
  <c r="AV31" i="20"/>
  <c r="AU31" i="20"/>
  <c r="AT31" i="20"/>
  <c r="AQ31" i="20"/>
  <c r="AP31" i="20"/>
  <c r="AO31" i="20"/>
  <c r="AN31" i="20"/>
  <c r="AM31" i="20"/>
  <c r="AL31" i="20"/>
  <c r="AK31" i="20"/>
  <c r="J31" i="20"/>
  <c r="R31" i="20" s="1"/>
  <c r="AZ30" i="20"/>
  <c r="AY30" i="20"/>
  <c r="AX30" i="20"/>
  <c r="AW30" i="20"/>
  <c r="AV30" i="20"/>
  <c r="AU30" i="20"/>
  <c r="AT30" i="20"/>
  <c r="AQ30" i="20"/>
  <c r="AP30" i="20"/>
  <c r="AO30" i="20"/>
  <c r="AN30" i="20"/>
  <c r="AM30" i="20"/>
  <c r="AL30" i="20"/>
  <c r="AK30" i="20"/>
  <c r="J30" i="20"/>
  <c r="R30" i="20" s="1"/>
  <c r="AZ29" i="20"/>
  <c r="AY29" i="20"/>
  <c r="AX29" i="20"/>
  <c r="AW29" i="20"/>
  <c r="AV29" i="20"/>
  <c r="AU29" i="20"/>
  <c r="AT29" i="20"/>
  <c r="AL29" i="20"/>
  <c r="AQ29" i="20"/>
  <c r="AP29" i="20"/>
  <c r="AO29" i="20"/>
  <c r="AN29" i="20"/>
  <c r="AM29" i="20"/>
  <c r="AK29" i="20"/>
  <c r="J29" i="20"/>
  <c r="R29" i="20" s="1"/>
  <c r="AZ28" i="20" a="1"/>
  <c r="AZ28" i="20" s="1"/>
  <c r="AY28" i="20" a="1"/>
  <c r="AY28" i="20" s="1"/>
  <c r="AX28" i="20" a="1"/>
  <c r="AX28" i="20" s="1"/>
  <c r="AW28" i="20" a="1"/>
  <c r="AW28" i="20" s="1"/>
  <c r="AV28" i="20" a="1"/>
  <c r="AV28" i="20" s="1"/>
  <c r="AU28" i="20" a="1"/>
  <c r="AU28" i="20" s="1"/>
  <c r="AT28" i="20" a="1"/>
  <c r="AT28" i="20" s="1"/>
  <c r="AK28" i="20"/>
  <c r="AQ28" i="20"/>
  <c r="AP28" i="20"/>
  <c r="AO28" i="20"/>
  <c r="AN28" i="20"/>
  <c r="AM28" i="20"/>
  <c r="AL28" i="20"/>
  <c r="AB28" i="20"/>
  <c r="J28" i="20"/>
  <c r="R28" i="20" s="1"/>
  <c r="AZ27" i="20"/>
  <c r="AY27" i="20"/>
  <c r="AX27" i="20"/>
  <c r="AW27" i="20"/>
  <c r="AV27" i="20"/>
  <c r="AU27" i="20"/>
  <c r="AT27" i="20"/>
  <c r="AQ27" i="20"/>
  <c r="AP27" i="20"/>
  <c r="AO27" i="20"/>
  <c r="AN27" i="20"/>
  <c r="AM27" i="20"/>
  <c r="AL27" i="20"/>
  <c r="AK27" i="20"/>
  <c r="AH27" i="20"/>
  <c r="AG27" i="20"/>
  <c r="AF27" i="20"/>
  <c r="AE27" i="20"/>
  <c r="AD27" i="20"/>
  <c r="AC27" i="20"/>
  <c r="AB27" i="20"/>
  <c r="Q27" i="20"/>
  <c r="P27" i="20"/>
  <c r="O27" i="20"/>
  <c r="N27" i="20"/>
  <c r="M27" i="20"/>
  <c r="L27" i="20"/>
  <c r="K27" i="20"/>
  <c r="AB23" i="20"/>
  <c r="B23" i="20"/>
  <c r="E23" i="20" s="1"/>
  <c r="I22" i="20"/>
  <c r="H22" i="20"/>
  <c r="G22" i="20"/>
  <c r="F22" i="20"/>
  <c r="E22" i="20"/>
  <c r="D22" i="20"/>
  <c r="C22" i="20"/>
  <c r="B20" i="20"/>
  <c r="AZ46" i="11" a="1"/>
  <c r="AZ46" i="11" s="1"/>
  <c r="AY46" i="11" a="1"/>
  <c r="AY46" i="11" s="1"/>
  <c r="AX46" i="11" a="1"/>
  <c r="AX46" i="11" s="1"/>
  <c r="AW46" i="11" a="1"/>
  <c r="AW46" i="11" s="1"/>
  <c r="AV46" i="11" a="1"/>
  <c r="AV46" i="11" s="1"/>
  <c r="AU46" i="11" a="1"/>
  <c r="AU46" i="11" s="1"/>
  <c r="AT46" i="11" a="1"/>
  <c r="AT46" i="11" s="1"/>
  <c r="AZ45" i="11"/>
  <c r="AY45" i="11"/>
  <c r="AX45" i="11"/>
  <c r="AW45" i="11"/>
  <c r="AV45" i="11"/>
  <c r="AU45" i="11"/>
  <c r="AT45" i="11"/>
  <c r="AZ44" i="11"/>
  <c r="AY44" i="11"/>
  <c r="AX44" i="11"/>
  <c r="AW44" i="11"/>
  <c r="AV44" i="11"/>
  <c r="AU44" i="11"/>
  <c r="AT44" i="11"/>
  <c r="AZ43" i="11"/>
  <c r="AY43" i="11"/>
  <c r="AX43" i="11"/>
  <c r="AW43" i="11"/>
  <c r="AV43" i="11"/>
  <c r="AU43" i="11"/>
  <c r="AT43" i="11"/>
  <c r="AZ42" i="11"/>
  <c r="AY42" i="11"/>
  <c r="AX42" i="11"/>
  <c r="AW42" i="11"/>
  <c r="AV42" i="11"/>
  <c r="AU42" i="11"/>
  <c r="AT42" i="11"/>
  <c r="AZ41" i="11"/>
  <c r="AY41" i="11"/>
  <c r="AX41" i="11"/>
  <c r="AW41" i="11"/>
  <c r="AV41" i="11"/>
  <c r="AU41" i="11"/>
  <c r="AT41" i="11"/>
  <c r="AZ40" i="11"/>
  <c r="AY40" i="11"/>
  <c r="AX40" i="11"/>
  <c r="AW40" i="11"/>
  <c r="AV40" i="11"/>
  <c r="AU40" i="11"/>
  <c r="AT40" i="11"/>
  <c r="AZ39" i="11"/>
  <c r="AY39" i="11"/>
  <c r="AX39" i="11"/>
  <c r="AW39" i="11"/>
  <c r="AV39" i="11"/>
  <c r="AU39" i="11"/>
  <c r="AT39" i="11"/>
  <c r="AZ38" i="11"/>
  <c r="AY38" i="11"/>
  <c r="AX38" i="11"/>
  <c r="AW38" i="11"/>
  <c r="AV38" i="11"/>
  <c r="AU38" i="11"/>
  <c r="AT38" i="11"/>
  <c r="AZ37" i="11"/>
  <c r="AY37" i="11"/>
  <c r="AX37" i="11"/>
  <c r="AW37" i="11"/>
  <c r="AV37" i="11"/>
  <c r="AU37" i="11"/>
  <c r="AT37" i="11"/>
  <c r="AZ36" i="11"/>
  <c r="AY36" i="11"/>
  <c r="AX36" i="11"/>
  <c r="AW36" i="11"/>
  <c r="AV36" i="11"/>
  <c r="AU36" i="11"/>
  <c r="AT36" i="11"/>
  <c r="AZ35" i="11"/>
  <c r="AY35" i="11"/>
  <c r="AX35" i="11"/>
  <c r="AW35" i="11"/>
  <c r="AV35" i="11"/>
  <c r="AU35" i="11"/>
  <c r="AT35" i="11"/>
  <c r="AZ34" i="11"/>
  <c r="AY34" i="11"/>
  <c r="AX34" i="11"/>
  <c r="AW34" i="11"/>
  <c r="AV34" i="11"/>
  <c r="AU34" i="11"/>
  <c r="AT34" i="11"/>
  <c r="AZ33" i="11"/>
  <c r="AY33" i="11"/>
  <c r="AX33" i="11"/>
  <c r="AW33" i="11"/>
  <c r="AV33" i="11"/>
  <c r="AU33" i="11"/>
  <c r="AT33" i="11"/>
  <c r="AZ32" i="11"/>
  <c r="AY32" i="11"/>
  <c r="AX32" i="11"/>
  <c r="AW32" i="11"/>
  <c r="AV32" i="11"/>
  <c r="AU32" i="11"/>
  <c r="AT32" i="11"/>
  <c r="AZ31" i="11"/>
  <c r="AY31" i="11"/>
  <c r="AX31" i="11"/>
  <c r="AW31" i="11"/>
  <c r="AV31" i="11"/>
  <c r="AU31" i="11"/>
  <c r="AT31" i="11"/>
  <c r="AZ30" i="11"/>
  <c r="AY30" i="11"/>
  <c r="AX30" i="11"/>
  <c r="AW30" i="11"/>
  <c r="AV30" i="11"/>
  <c r="AU30" i="11"/>
  <c r="AT30" i="11"/>
  <c r="AZ29" i="11"/>
  <c r="AY29" i="11"/>
  <c r="AX29" i="11"/>
  <c r="AW29" i="11"/>
  <c r="AV29" i="11"/>
  <c r="AU29" i="11"/>
  <c r="AT29" i="11"/>
  <c r="AZ28" i="11" a="1"/>
  <c r="AZ28" i="11" s="1"/>
  <c r="AY28" i="11" a="1"/>
  <c r="AY28" i="11" s="1"/>
  <c r="AX28" i="11" a="1"/>
  <c r="AX28" i="11" s="1"/>
  <c r="AW28" i="11" a="1"/>
  <c r="AW28" i="11" s="1"/>
  <c r="AV28" i="11" a="1"/>
  <c r="AV28" i="11" s="1"/>
  <c r="AU28" i="11" a="1"/>
  <c r="AU28" i="11" s="1"/>
  <c r="AT28" i="11" a="1"/>
  <c r="AT28" i="11" s="1"/>
  <c r="AZ27" i="11"/>
  <c r="AY27" i="11"/>
  <c r="AX27" i="11"/>
  <c r="AW27" i="11"/>
  <c r="AV27" i="11"/>
  <c r="AU27" i="11"/>
  <c r="AT27" i="11"/>
  <c r="AT28" i="12" a="1"/>
  <c r="AT28" i="12" s="1"/>
  <c r="AU28" i="12" a="1"/>
  <c r="AU28" i="12" s="1"/>
  <c r="AV28" i="12" a="1"/>
  <c r="AV28" i="12" s="1"/>
  <c r="AW28" i="12" a="1"/>
  <c r="AW28" i="12" s="1"/>
  <c r="AX28" i="12" a="1"/>
  <c r="AX28" i="12" s="1"/>
  <c r="AY28" i="12" a="1"/>
  <c r="AY28" i="12" s="1"/>
  <c r="AZ28" i="12" a="1"/>
  <c r="AZ28" i="12" s="1"/>
  <c r="AW29" i="12"/>
  <c r="AX29" i="12"/>
  <c r="AY29" i="12"/>
  <c r="AZ29" i="12"/>
  <c r="AV30" i="12"/>
  <c r="AW30" i="12"/>
  <c r="AX30" i="12"/>
  <c r="AY30" i="12"/>
  <c r="AZ30" i="12"/>
  <c r="AV31" i="12"/>
  <c r="AW31" i="12"/>
  <c r="AX31" i="12"/>
  <c r="AY31" i="12"/>
  <c r="AZ31" i="12"/>
  <c r="AV32" i="12"/>
  <c r="AW32" i="12"/>
  <c r="AX32" i="12"/>
  <c r="AY32" i="12"/>
  <c r="AZ32" i="12"/>
  <c r="AV33" i="12"/>
  <c r="AW33" i="12"/>
  <c r="AX33" i="12"/>
  <c r="AY33" i="12"/>
  <c r="AZ33" i="12"/>
  <c r="AV34" i="12"/>
  <c r="AW34" i="12"/>
  <c r="AX34" i="12"/>
  <c r="AY34" i="12"/>
  <c r="AZ34" i="12"/>
  <c r="AV35" i="12"/>
  <c r="AW35" i="12"/>
  <c r="AX35" i="12"/>
  <c r="AY35" i="12"/>
  <c r="AZ35" i="12"/>
  <c r="AV36" i="12"/>
  <c r="AW36" i="12"/>
  <c r="AX36" i="12"/>
  <c r="AY36" i="12"/>
  <c r="AZ36" i="12"/>
  <c r="AV37" i="12"/>
  <c r="AW37" i="12"/>
  <c r="AX37" i="12"/>
  <c r="AY37" i="12"/>
  <c r="AZ37" i="12"/>
  <c r="AV38" i="12"/>
  <c r="AW38" i="12"/>
  <c r="AX38" i="12"/>
  <c r="AY38" i="12"/>
  <c r="AZ38" i="12"/>
  <c r="AV39" i="12"/>
  <c r="AW39" i="12"/>
  <c r="AX39" i="12"/>
  <c r="AY39" i="12"/>
  <c r="AZ39" i="12"/>
  <c r="AV40" i="12"/>
  <c r="AW40" i="12"/>
  <c r="AX40" i="12"/>
  <c r="AY40" i="12"/>
  <c r="AZ40" i="12"/>
  <c r="AV41" i="12"/>
  <c r="AW41" i="12"/>
  <c r="AX41" i="12"/>
  <c r="AY41" i="12"/>
  <c r="AZ41" i="12"/>
  <c r="AV42" i="12"/>
  <c r="AW42" i="12"/>
  <c r="AX42" i="12"/>
  <c r="AY42" i="12"/>
  <c r="AZ42" i="12"/>
  <c r="AV43" i="12"/>
  <c r="AW43" i="12"/>
  <c r="AX43" i="12"/>
  <c r="AY43" i="12"/>
  <c r="AZ43" i="12"/>
  <c r="AV44" i="12"/>
  <c r="AW44" i="12"/>
  <c r="AX44" i="12"/>
  <c r="AY44" i="12"/>
  <c r="AZ44" i="12"/>
  <c r="AV45" i="12"/>
  <c r="AW45" i="12"/>
  <c r="AX45" i="12"/>
  <c r="AY45" i="12"/>
  <c r="AZ45" i="12"/>
  <c r="AT46" i="12" a="1"/>
  <c r="AT46" i="12" s="1"/>
  <c r="AU46" i="12" a="1"/>
  <c r="AU46" i="12" s="1"/>
  <c r="AV46" i="12" a="1"/>
  <c r="AV46" i="12" s="1"/>
  <c r="AW46" i="12" a="1"/>
  <c r="AW46" i="12" s="1"/>
  <c r="AX46" i="12" a="1"/>
  <c r="AX46" i="12" s="1"/>
  <c r="AY46" i="12" a="1"/>
  <c r="AY46" i="12" s="1"/>
  <c r="AZ46" i="12" a="1"/>
  <c r="AZ46" i="12" s="1"/>
  <c r="J34" i="12"/>
  <c r="R34" i="12" s="1"/>
  <c r="AK34" i="12"/>
  <c r="AN34" i="12"/>
  <c r="AO34" i="12"/>
  <c r="AP34" i="12"/>
  <c r="AB28" i="11"/>
  <c r="AC28" i="11"/>
  <c r="AB29" i="11"/>
  <c r="AC29" i="11"/>
  <c r="AB30" i="11"/>
  <c r="AC30" i="11"/>
  <c r="AB31" i="11"/>
  <c r="AC31" i="11"/>
  <c r="AB32" i="11"/>
  <c r="AC32" i="11"/>
  <c r="AB33" i="11"/>
  <c r="AC33" i="11"/>
  <c r="AB34" i="11"/>
  <c r="AC34" i="11"/>
  <c r="AB35" i="11"/>
  <c r="AC35" i="11"/>
  <c r="AB36" i="11"/>
  <c r="AC36" i="11"/>
  <c r="AB37" i="11"/>
  <c r="AC37" i="11"/>
  <c r="AB38" i="11"/>
  <c r="AC38" i="11"/>
  <c r="AB39" i="11"/>
  <c r="AC39" i="11"/>
  <c r="AB40" i="11"/>
  <c r="AC40" i="11"/>
  <c r="AB41" i="11"/>
  <c r="AC41" i="11"/>
  <c r="AB42" i="11"/>
  <c r="AC42" i="11"/>
  <c r="AB43" i="11"/>
  <c r="AC43" i="11"/>
  <c r="AB44" i="11"/>
  <c r="AC44" i="11"/>
  <c r="AB45" i="11"/>
  <c r="AC45" i="11"/>
  <c r="AB46" i="11"/>
  <c r="AC46" i="11"/>
  <c r="I23" i="11"/>
  <c r="H23" i="11"/>
  <c r="AG38" i="11"/>
  <c r="AP38" i="11" s="1"/>
  <c r="AG36" i="11"/>
  <c r="AP36" i="11" s="1"/>
  <c r="AG33" i="11"/>
  <c r="AP33" i="11" s="1"/>
  <c r="AG32" i="11"/>
  <c r="AP32" i="11" s="1"/>
  <c r="AG28" i="11"/>
  <c r="AP28" i="11" s="1"/>
  <c r="AG45" i="11"/>
  <c r="AP45" i="11" s="1"/>
  <c r="AG40" i="11"/>
  <c r="AP40" i="11" s="1"/>
  <c r="AG34" i="11"/>
  <c r="AP34" i="11" s="1"/>
  <c r="AG35" i="11"/>
  <c r="AP35" i="11" s="1"/>
  <c r="AP46" i="12"/>
  <c r="AP43" i="12"/>
  <c r="AP42" i="12"/>
  <c r="AP38" i="12"/>
  <c r="AP35" i="12"/>
  <c r="AP31" i="12"/>
  <c r="AP30" i="12"/>
  <c r="AZ27" i="12"/>
  <c r="AY27" i="12"/>
  <c r="AX27" i="12"/>
  <c r="AW27" i="12"/>
  <c r="AV27" i="12"/>
  <c r="AU27" i="12"/>
  <c r="AT27" i="12"/>
  <c r="AK27" i="12"/>
  <c r="AQ27" i="12"/>
  <c r="AP27" i="12"/>
  <c r="AO27" i="12"/>
  <c r="AN27" i="12"/>
  <c r="AM27" i="12"/>
  <c r="AL27" i="12"/>
  <c r="AB27" i="12"/>
  <c r="AH27" i="12"/>
  <c r="AG27" i="12"/>
  <c r="AF27" i="12"/>
  <c r="AE27" i="12"/>
  <c r="AD27" i="12"/>
  <c r="AC27" i="12"/>
  <c r="K27" i="12"/>
  <c r="Q27" i="12"/>
  <c r="P27" i="12"/>
  <c r="O27" i="12"/>
  <c r="N27" i="12"/>
  <c r="M27" i="12"/>
  <c r="L27" i="12"/>
  <c r="I22" i="12"/>
  <c r="H22" i="12"/>
  <c r="G22" i="12"/>
  <c r="F22" i="12"/>
  <c r="E22" i="12"/>
  <c r="D22" i="12"/>
  <c r="C22" i="12"/>
  <c r="AG46" i="11"/>
  <c r="AP46" i="11" s="1"/>
  <c r="AG44" i="11"/>
  <c r="AP44" i="11" s="1"/>
  <c r="AG43" i="11"/>
  <c r="AP43" i="11" s="1"/>
  <c r="AG42" i="11"/>
  <c r="AP42" i="11" s="1"/>
  <c r="AG41" i="11"/>
  <c r="AP41" i="11" s="1"/>
  <c r="AG39" i="11"/>
  <c r="AP39" i="11" s="1"/>
  <c r="AG37" i="11"/>
  <c r="AP37" i="11" s="1"/>
  <c r="AG31" i="11"/>
  <c r="AP31" i="11" s="1"/>
  <c r="AG30" i="11"/>
  <c r="AP30" i="11" s="1"/>
  <c r="AG29" i="11"/>
  <c r="AP29" i="11" s="1"/>
  <c r="AK27" i="11"/>
  <c r="AQ27" i="11"/>
  <c r="AP27" i="11"/>
  <c r="AO27" i="11"/>
  <c r="AN27" i="11"/>
  <c r="AM27" i="11"/>
  <c r="AL27" i="11"/>
  <c r="AB27" i="11"/>
  <c r="I22" i="11"/>
  <c r="H22" i="11"/>
  <c r="G22" i="11"/>
  <c r="F22" i="11"/>
  <c r="E22" i="11"/>
  <c r="D22" i="11"/>
  <c r="C22" i="11"/>
  <c r="AD27" i="11"/>
  <c r="AC27" i="11"/>
  <c r="Z27" i="11"/>
  <c r="W27" i="11"/>
  <c r="K27" i="11"/>
  <c r="Q27" i="11"/>
  <c r="AH27" i="11" s="1"/>
  <c r="P27" i="11"/>
  <c r="AG27" i="11" s="1"/>
  <c r="O27" i="11"/>
  <c r="AF27" i="11" s="1"/>
  <c r="N27" i="11"/>
  <c r="AE27" i="11" s="1"/>
  <c r="M27" i="11"/>
  <c r="V27" i="11" s="1"/>
  <c r="L27" i="11"/>
  <c r="U27" i="11" s="1"/>
  <c r="AH46" i="11"/>
  <c r="AF46" i="11"/>
  <c r="AE46" i="11"/>
  <c r="AD46" i="11"/>
  <c r="AH45" i="11"/>
  <c r="AF45" i="11"/>
  <c r="AE45" i="11"/>
  <c r="AD45" i="11"/>
  <c r="AH44" i="11"/>
  <c r="AF44" i="11"/>
  <c r="AE44" i="11"/>
  <c r="AD44" i="11"/>
  <c r="AH43" i="11"/>
  <c r="AF43" i="11"/>
  <c r="AE43" i="11"/>
  <c r="AD43" i="11"/>
  <c r="AH42" i="11"/>
  <c r="AF42" i="11"/>
  <c r="AE42" i="11"/>
  <c r="AD42" i="11"/>
  <c r="AH41" i="11"/>
  <c r="AF41" i="11"/>
  <c r="AE41" i="11"/>
  <c r="AD41" i="11"/>
  <c r="AH40" i="11"/>
  <c r="AF40" i="11"/>
  <c r="AE40" i="11"/>
  <c r="AD40" i="11"/>
  <c r="AH39" i="11"/>
  <c r="AF39" i="11"/>
  <c r="AE39" i="11"/>
  <c r="AD39" i="11"/>
  <c r="AH38" i="11"/>
  <c r="AF38" i="11"/>
  <c r="AE38" i="11"/>
  <c r="AD38" i="11"/>
  <c r="AH37" i="11"/>
  <c r="AF37" i="11"/>
  <c r="AE37" i="11"/>
  <c r="AD37" i="11"/>
  <c r="AH36" i="11"/>
  <c r="AF36" i="11"/>
  <c r="AE36" i="11"/>
  <c r="AD36" i="11"/>
  <c r="AH35" i="11"/>
  <c r="AF35" i="11"/>
  <c r="AE35" i="11"/>
  <c r="AD35" i="11"/>
  <c r="AH34" i="11"/>
  <c r="AF34" i="11"/>
  <c r="AE34" i="11"/>
  <c r="AD34" i="11"/>
  <c r="AH33" i="11"/>
  <c r="AF33" i="11"/>
  <c r="AE33" i="11"/>
  <c r="AD33" i="11"/>
  <c r="AH32" i="11"/>
  <c r="AF32" i="11"/>
  <c r="AE32" i="11"/>
  <c r="AD32" i="11"/>
  <c r="AH31" i="11"/>
  <c r="AF31" i="11"/>
  <c r="AE31" i="11"/>
  <c r="AD31" i="11"/>
  <c r="AH30" i="11"/>
  <c r="AF30" i="11"/>
  <c r="AE30" i="11"/>
  <c r="AD30" i="11"/>
  <c r="AH29" i="11"/>
  <c r="AF29" i="11"/>
  <c r="AE29" i="11"/>
  <c r="AD29" i="11"/>
  <c r="AH28" i="11"/>
  <c r="AF28" i="11"/>
  <c r="AE28" i="11"/>
  <c r="AD28" i="11"/>
  <c r="F23" i="20" l="1"/>
  <c r="G23" i="20"/>
  <c r="H23" i="20"/>
  <c r="I23" i="20"/>
  <c r="C23" i="20"/>
  <c r="D23" i="20"/>
  <c r="AI32" i="20"/>
  <c r="AR32" i="20" s="1"/>
  <c r="BA33" i="20"/>
  <c r="BA31" i="20"/>
  <c r="AI30" i="20"/>
  <c r="AR30" i="20" s="1"/>
  <c r="BA36" i="20" a="1"/>
  <c r="BA36" i="20" s="1"/>
  <c r="AI36" i="20"/>
  <c r="BA29" i="20"/>
  <c r="BA32" i="20"/>
  <c r="BA35" i="20"/>
  <c r="AI34" i="20"/>
  <c r="AR34" i="20" s="1"/>
  <c r="C17" i="20"/>
  <c r="C19" i="20"/>
  <c r="BA30" i="20"/>
  <c r="AI31" i="20"/>
  <c r="BA34" i="20"/>
  <c r="AI28" i="20"/>
  <c r="AR28" i="20" s="1"/>
  <c r="AI29" i="20"/>
  <c r="AR29" i="20" s="1"/>
  <c r="BA28" i="20" a="1"/>
  <c r="BA28" i="20" s="1"/>
  <c r="AI35" i="20"/>
  <c r="AR35" i="20" s="1"/>
  <c r="AI34" i="12"/>
  <c r="AR34" i="12" s="1"/>
  <c r="Y27" i="11"/>
  <c r="X27" i="11"/>
  <c r="T27" i="11"/>
  <c r="AK44" i="12"/>
  <c r="AM44" i="12"/>
  <c r="AO43" i="12"/>
  <c r="AN43" i="12"/>
  <c r="AB23" i="12"/>
  <c r="B23" i="11"/>
  <c r="AN44" i="12"/>
  <c r="B23" i="12"/>
  <c r="B20" i="12"/>
  <c r="AR36" i="20" l="1"/>
  <c r="D19" i="20"/>
  <c r="AR31" i="20"/>
  <c r="D17" i="20"/>
  <c r="AJ29" i="20" a="1"/>
  <c r="AJ29" i="20" s="1"/>
  <c r="AS29" i="20" s="1"/>
  <c r="J23" i="20"/>
  <c r="AJ35" i="20" s="1" a="1"/>
  <c r="AJ35" i="20" s="1"/>
  <c r="AS35" i="20" s="1"/>
  <c r="AJ31" i="20" a="1"/>
  <c r="AJ31" i="20" s="1"/>
  <c r="AS31" i="20" s="1"/>
  <c r="S30" i="20"/>
  <c r="S34" i="20"/>
  <c r="E19" i="20"/>
  <c r="F19" i="20" s="1"/>
  <c r="S29" i="20"/>
  <c r="S33" i="20"/>
  <c r="S35" i="20"/>
  <c r="S31" i="20"/>
  <c r="S32" i="20"/>
  <c r="AJ34" i="20" a="1"/>
  <c r="AJ34" i="20" s="1"/>
  <c r="AS34" i="20" s="1"/>
  <c r="AJ30" i="20" a="1"/>
  <c r="AJ30" i="20" s="1"/>
  <c r="AS30" i="20" s="1"/>
  <c r="I23" i="12"/>
  <c r="H23" i="12"/>
  <c r="C23" i="12"/>
  <c r="D23" i="12"/>
  <c r="G23" i="12"/>
  <c r="E23" i="12"/>
  <c r="F23" i="12"/>
  <c r="AQ43" i="12"/>
  <c r="AQ44" i="12"/>
  <c r="AO44" i="12"/>
  <c r="AL44" i="12"/>
  <c r="AL43" i="12"/>
  <c r="AM43" i="12"/>
  <c r="J44" i="12"/>
  <c r="R44" i="12" s="1"/>
  <c r="AK43" i="12"/>
  <c r="J43" i="12"/>
  <c r="R43" i="12" s="1"/>
  <c r="BB34" i="20" l="1"/>
  <c r="S36" i="20"/>
  <c r="BB36" i="20" s="1" a="1"/>
  <c r="BB36" i="20" s="1"/>
  <c r="AJ33" i="20" a="1"/>
  <c r="AJ33" i="20" s="1"/>
  <c r="AS33" i="20" s="1"/>
  <c r="BB32" i="20"/>
  <c r="AJ28" i="20" a="1"/>
  <c r="AJ28" i="20" s="1"/>
  <c r="AS28" i="20" s="1"/>
  <c r="AJ36" i="20" a="1"/>
  <c r="AJ36" i="20" s="1"/>
  <c r="BB33" i="20"/>
  <c r="S28" i="20"/>
  <c r="AJ32" i="20" a="1"/>
  <c r="AJ32" i="20" s="1"/>
  <c r="AS32" i="20" s="1"/>
  <c r="BB30" i="20"/>
  <c r="BB31" i="20"/>
  <c r="C19" i="12"/>
  <c r="AI44" i="12"/>
  <c r="D19" i="12" s="1"/>
  <c r="AI43" i="12"/>
  <c r="AR43" i="12" s="1"/>
  <c r="AS36" i="20" l="1"/>
  <c r="D20" i="20"/>
  <c r="C20" i="20"/>
  <c r="E20" i="20" s="1"/>
  <c r="F20" i="20" s="1"/>
  <c r="BB35" i="20"/>
  <c r="BB28" i="20" a="1"/>
  <c r="BB28" i="20" s="1"/>
  <c r="BB29" i="20"/>
  <c r="AR44" i="12"/>
  <c r="J46" i="11"/>
  <c r="AQ45" i="11"/>
  <c r="AO45" i="11"/>
  <c r="AN45" i="11"/>
  <c r="AM45" i="11"/>
  <c r="AL45" i="11"/>
  <c r="AK45" i="11"/>
  <c r="AQ44" i="11"/>
  <c r="AO44" i="11"/>
  <c r="AN44" i="11"/>
  <c r="AM44" i="11"/>
  <c r="AL44" i="11"/>
  <c r="AK44" i="11"/>
  <c r="J44" i="11"/>
  <c r="J45" i="11"/>
  <c r="AI45" i="11" l="1"/>
  <c r="AR45" i="11" s="1"/>
  <c r="R45" i="11"/>
  <c r="R44" i="11"/>
  <c r="AI44" i="11"/>
  <c r="R46" i="11"/>
  <c r="BA46" i="11" s="1" a="1"/>
  <c r="BA46" i="11" s="1"/>
  <c r="AI46" i="11"/>
  <c r="BA45" i="11" l="1"/>
  <c r="C19" i="11"/>
  <c r="AR44" i="11"/>
  <c r="D19" i="11"/>
  <c r="B20" i="11"/>
  <c r="C23" i="11" l="1"/>
  <c r="D23" i="11"/>
  <c r="G23" i="11"/>
  <c r="E23" i="11"/>
  <c r="F23" i="11"/>
  <c r="AO46" i="12" l="1"/>
  <c r="AN46" i="12"/>
  <c r="AM46" i="12"/>
  <c r="AQ45" i="12"/>
  <c r="AN45" i="12"/>
  <c r="AM45" i="12"/>
  <c r="AK45" i="12"/>
  <c r="AQ42" i="12"/>
  <c r="AO42" i="12"/>
  <c r="AN42" i="12"/>
  <c r="AM42" i="12"/>
  <c r="AL42" i="12"/>
  <c r="AK42" i="12"/>
  <c r="AQ41" i="12"/>
  <c r="AN41" i="12"/>
  <c r="AM41" i="12"/>
  <c r="AL41" i="12"/>
  <c r="AK41" i="12"/>
  <c r="AO40" i="12"/>
  <c r="AL40" i="12"/>
  <c r="AN39" i="12"/>
  <c r="AM39" i="12"/>
  <c r="AL39" i="12"/>
  <c r="AO38" i="12"/>
  <c r="AN38" i="12"/>
  <c r="AM38" i="12"/>
  <c r="AL38" i="12"/>
  <c r="AK38" i="12"/>
  <c r="AL37" i="12"/>
  <c r="AK37" i="12"/>
  <c r="AO36" i="12"/>
  <c r="AN36" i="12"/>
  <c r="AM36" i="12"/>
  <c r="AL36" i="12"/>
  <c r="AK36" i="12"/>
  <c r="AN35" i="12"/>
  <c r="AM35" i="12"/>
  <c r="AL35" i="12"/>
  <c r="AO33" i="12"/>
  <c r="AN33" i="12"/>
  <c r="AM33" i="12"/>
  <c r="AL33" i="12"/>
  <c r="AO32" i="12"/>
  <c r="AN32" i="12"/>
  <c r="AM32" i="12"/>
  <c r="AL32" i="12"/>
  <c r="AK32" i="12"/>
  <c r="AN31" i="12"/>
  <c r="AM31" i="12"/>
  <c r="AL31" i="12"/>
  <c r="AO30" i="12"/>
  <c r="AN30" i="12"/>
  <c r="AM30" i="12"/>
  <c r="AK30" i="12"/>
  <c r="AQ29" i="12"/>
  <c r="AN29" i="12"/>
  <c r="AM29" i="12"/>
  <c r="AL29" i="12"/>
  <c r="AK29" i="12"/>
  <c r="AQ28" i="12"/>
  <c r="AO28" i="12"/>
  <c r="AN28" i="12"/>
  <c r="AM28" i="12"/>
  <c r="AL28" i="12"/>
  <c r="AQ30" i="12"/>
  <c r="AQ31" i="12"/>
  <c r="AO45" i="12"/>
  <c r="AK28" i="12"/>
  <c r="AQ39" i="12"/>
  <c r="AO39" i="12"/>
  <c r="AM46" i="11"/>
  <c r="AN43" i="11"/>
  <c r="AM43" i="11"/>
  <c r="AL43" i="11"/>
  <c r="AK43" i="11"/>
  <c r="AQ42" i="11"/>
  <c r="AO42" i="11"/>
  <c r="AM42" i="11"/>
  <c r="AL42" i="11"/>
  <c r="AK42" i="11"/>
  <c r="AQ41" i="11"/>
  <c r="AO41" i="11"/>
  <c r="AN41" i="11"/>
  <c r="AM41" i="11"/>
  <c r="AL41" i="11"/>
  <c r="AK41" i="11"/>
  <c r="AQ40" i="11"/>
  <c r="AO40" i="11"/>
  <c r="AN40" i="11"/>
  <c r="AL40" i="11"/>
  <c r="AK40" i="11"/>
  <c r="AQ39" i="11"/>
  <c r="AO39" i="11"/>
  <c r="AN39" i="11"/>
  <c r="AM39" i="11"/>
  <c r="AL39" i="11"/>
  <c r="AK39" i="11"/>
  <c r="AQ38" i="11"/>
  <c r="AO38" i="11"/>
  <c r="AM38" i="11"/>
  <c r="AL38" i="11"/>
  <c r="AK38" i="11"/>
  <c r="AQ37" i="11"/>
  <c r="AO37" i="11"/>
  <c r="AN37" i="11"/>
  <c r="AM37" i="11"/>
  <c r="AL37" i="11"/>
  <c r="AK37" i="11"/>
  <c r="AQ36" i="11"/>
  <c r="AO36" i="11"/>
  <c r="AN36" i="11"/>
  <c r="AM36" i="11"/>
  <c r="AK36" i="11"/>
  <c r="AO35" i="11"/>
  <c r="AN35" i="11"/>
  <c r="AM35" i="11"/>
  <c r="AL35" i="11"/>
  <c r="AK35" i="11"/>
  <c r="AQ34" i="11"/>
  <c r="AO34" i="11"/>
  <c r="AN34" i="11"/>
  <c r="AM34" i="11"/>
  <c r="AL34" i="11"/>
  <c r="AK34" i="11"/>
  <c r="AQ33" i="11"/>
  <c r="AO33" i="11"/>
  <c r="AN33" i="11"/>
  <c r="AM33" i="11"/>
  <c r="AL33" i="11"/>
  <c r="AK33" i="11"/>
  <c r="AQ32" i="11"/>
  <c r="AO32" i="11"/>
  <c r="AN32" i="11"/>
  <c r="AM32" i="11"/>
  <c r="AL32" i="11"/>
  <c r="AK32" i="11"/>
  <c r="AQ31" i="11"/>
  <c r="AO31" i="11"/>
  <c r="AN31" i="11"/>
  <c r="AM31" i="11"/>
  <c r="AL31" i="11"/>
  <c r="AK31" i="11"/>
  <c r="AQ30" i="11"/>
  <c r="AO30" i="11"/>
  <c r="AN30" i="11"/>
  <c r="AM30" i="11"/>
  <c r="AL30" i="11"/>
  <c r="AK30" i="11"/>
  <c r="AQ29" i="11"/>
  <c r="AO29" i="11"/>
  <c r="AN29" i="11"/>
  <c r="AM29" i="11"/>
  <c r="AL29" i="11"/>
  <c r="AK29" i="11"/>
  <c r="AQ28" i="11"/>
  <c r="AO28" i="11"/>
  <c r="AN28" i="11"/>
  <c r="AM28" i="11"/>
  <c r="AL28" i="11"/>
  <c r="AK28" i="11"/>
  <c r="J46" i="12"/>
  <c r="R46" i="12" s="1"/>
  <c r="BA46" i="12" s="1" a="1"/>
  <c r="BA46" i="12" s="1"/>
  <c r="AL45" i="12"/>
  <c r="J45" i="12"/>
  <c r="R45" i="12" s="1"/>
  <c r="J42" i="12"/>
  <c r="R42" i="12" s="1"/>
  <c r="BA43" i="12" s="1"/>
  <c r="J41" i="12"/>
  <c r="R41" i="12" s="1"/>
  <c r="AQ46" i="12"/>
  <c r="J40" i="12"/>
  <c r="R40" i="12" s="1"/>
  <c r="J39" i="12"/>
  <c r="R39" i="12" s="1"/>
  <c r="AQ38" i="12"/>
  <c r="J38" i="12"/>
  <c r="R38" i="12" s="1"/>
  <c r="AM37" i="12"/>
  <c r="AO37" i="12"/>
  <c r="AN37" i="12"/>
  <c r="J37" i="12"/>
  <c r="R37" i="12" s="1"/>
  <c r="AQ36" i="12"/>
  <c r="J36" i="12"/>
  <c r="R36" i="12" s="1"/>
  <c r="AQ35" i="12"/>
  <c r="AO35" i="12"/>
  <c r="J35" i="12"/>
  <c r="R35" i="12" s="1"/>
  <c r="J33" i="12"/>
  <c r="R33" i="12" s="1"/>
  <c r="AQ32" i="12"/>
  <c r="J32" i="12"/>
  <c r="R32" i="12" s="1"/>
  <c r="AO31" i="12"/>
  <c r="J31" i="12"/>
  <c r="R31" i="12" s="1"/>
  <c r="J30" i="12"/>
  <c r="R30" i="12" s="1"/>
  <c r="J29" i="12"/>
  <c r="R29" i="12" s="1"/>
  <c r="J28" i="12"/>
  <c r="R28" i="12" s="1"/>
  <c r="J23" i="12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AQ43" i="11"/>
  <c r="AO43" i="11"/>
  <c r="AN42" i="11"/>
  <c r="AN38" i="11"/>
  <c r="AL36" i="11"/>
  <c r="AQ35" i="11"/>
  <c r="J23" i="11"/>
  <c r="S41" i="11" s="1"/>
  <c r="BA41" i="12" l="1"/>
  <c r="BA30" i="12"/>
  <c r="BA42" i="12"/>
  <c r="BA33" i="12"/>
  <c r="BA34" i="12"/>
  <c r="BA40" i="12"/>
  <c r="BA31" i="12"/>
  <c r="BA32" i="12"/>
  <c r="BA39" i="12"/>
  <c r="BA29" i="12"/>
  <c r="BA28" i="12" a="1"/>
  <c r="BA28" i="12" s="1"/>
  <c r="BA36" i="12"/>
  <c r="BA35" i="12"/>
  <c r="BA44" i="12"/>
  <c r="BA45" i="12"/>
  <c r="BA37" i="12"/>
  <c r="BA38" i="12"/>
  <c r="AJ34" i="12" a="1"/>
  <c r="AJ34" i="12" s="1"/>
  <c r="AS34" i="12" s="1"/>
  <c r="S34" i="12"/>
  <c r="C17" i="12"/>
  <c r="AJ39" i="11" a="1"/>
  <c r="AJ39" i="11" s="1"/>
  <c r="AS39" i="11" s="1"/>
  <c r="S30" i="11"/>
  <c r="S37" i="11"/>
  <c r="R43" i="11"/>
  <c r="BA44" i="11" s="1"/>
  <c r="AI43" i="11"/>
  <c r="AR43" i="11" s="1"/>
  <c r="R36" i="11"/>
  <c r="AI36" i="11"/>
  <c r="AR36" i="11" s="1"/>
  <c r="AJ35" i="11" a="1"/>
  <c r="AJ35" i="11" s="1"/>
  <c r="AS35" i="11" s="1"/>
  <c r="S32" i="11"/>
  <c r="S36" i="11"/>
  <c r="AJ44" i="11" a="1"/>
  <c r="AJ44" i="11" s="1"/>
  <c r="S42" i="11"/>
  <c r="S43" i="11"/>
  <c r="AJ32" i="11" a="1"/>
  <c r="AJ32" i="11" s="1"/>
  <c r="AS32" i="11" s="1"/>
  <c r="AJ40" i="11" a="1"/>
  <c r="AJ40" i="11" s="1"/>
  <c r="S38" i="11"/>
  <c r="AI37" i="11"/>
  <c r="AR37" i="11" s="1"/>
  <c r="R37" i="11"/>
  <c r="AI28" i="11"/>
  <c r="AR28" i="11" s="1"/>
  <c r="R28" i="11"/>
  <c r="AI40" i="11"/>
  <c r="AR40" i="11" s="1"/>
  <c r="R40" i="11"/>
  <c r="AJ37" i="11" a="1"/>
  <c r="AJ37" i="11" s="1"/>
  <c r="AS37" i="11" s="1"/>
  <c r="S33" i="11"/>
  <c r="AJ36" i="11" a="1"/>
  <c r="AJ36" i="11" s="1"/>
  <c r="AS36" i="11" s="1"/>
  <c r="AI41" i="11"/>
  <c r="AR41" i="11" s="1"/>
  <c r="R41" i="11"/>
  <c r="AJ38" i="11" a="1"/>
  <c r="AJ38" i="11" s="1"/>
  <c r="S45" i="11"/>
  <c r="S31" i="11"/>
  <c r="BB32" i="11" s="1"/>
  <c r="AI29" i="11"/>
  <c r="AR29" i="11" s="1"/>
  <c r="R29" i="11"/>
  <c r="AI30" i="11"/>
  <c r="AR30" i="11" s="1"/>
  <c r="R30" i="11"/>
  <c r="AI42" i="11"/>
  <c r="AR42" i="11" s="1"/>
  <c r="R42" i="11"/>
  <c r="AJ42" i="11" a="1"/>
  <c r="AJ42" i="11" s="1"/>
  <c r="AS42" i="11" s="1"/>
  <c r="S34" i="11"/>
  <c r="S39" i="11"/>
  <c r="AJ46" i="11" a="1"/>
  <c r="AJ46" i="11" s="1"/>
  <c r="S46" i="11"/>
  <c r="BB46" i="11" s="1" a="1"/>
  <c r="BB46" i="11" s="1"/>
  <c r="S28" i="11"/>
  <c r="AI31" i="11"/>
  <c r="AR31" i="11" s="1"/>
  <c r="R31" i="11"/>
  <c r="AI32" i="11"/>
  <c r="AR32" i="11" s="1"/>
  <c r="R32" i="11"/>
  <c r="AJ43" i="11" a="1"/>
  <c r="AJ43" i="11" s="1"/>
  <c r="AS43" i="11" s="1"/>
  <c r="AJ29" i="11" a="1"/>
  <c r="AJ29" i="11" s="1"/>
  <c r="AS29" i="11" s="1"/>
  <c r="S40" i="11"/>
  <c r="BB41" i="11" s="1"/>
  <c r="AJ34" i="11" a="1"/>
  <c r="AJ34" i="11" s="1"/>
  <c r="AS34" i="11" s="1"/>
  <c r="S35" i="11"/>
  <c r="BB36" i="11" s="1"/>
  <c r="S44" i="11"/>
  <c r="BB45" i="11" s="1"/>
  <c r="AI38" i="11"/>
  <c r="D17" i="11" s="1"/>
  <c r="R38" i="11"/>
  <c r="BA39" i="11" s="1"/>
  <c r="AI33" i="11"/>
  <c r="AR33" i="11" s="1"/>
  <c r="R33" i="11"/>
  <c r="R34" i="11"/>
  <c r="AI34" i="11"/>
  <c r="AR34" i="11" s="1"/>
  <c r="AJ31" i="11" a="1"/>
  <c r="AJ31" i="11" s="1"/>
  <c r="AS31" i="11" s="1"/>
  <c r="AJ33" i="11" a="1"/>
  <c r="AJ33" i="11" s="1"/>
  <c r="AS33" i="11" s="1"/>
  <c r="AJ28" i="11" a="1"/>
  <c r="AJ28" i="11" s="1"/>
  <c r="AS28" i="11" s="1"/>
  <c r="S29" i="11"/>
  <c r="AI39" i="11"/>
  <c r="AR39" i="11" s="1"/>
  <c r="R39" i="11"/>
  <c r="AI35" i="11"/>
  <c r="AR35" i="11" s="1"/>
  <c r="R35" i="11"/>
  <c r="AJ45" i="11" a="1"/>
  <c r="AJ45" i="11" s="1"/>
  <c r="AS45" i="11" s="1"/>
  <c r="AJ30" i="11" a="1"/>
  <c r="AJ30" i="11" s="1"/>
  <c r="AS30" i="11" s="1"/>
  <c r="AJ41" i="11" a="1"/>
  <c r="AJ41" i="11" s="1"/>
  <c r="AS41" i="11" s="1"/>
  <c r="AJ41" i="12" a="1"/>
  <c r="AJ41" i="12" s="1"/>
  <c r="AS41" i="12" s="1"/>
  <c r="AJ29" i="12" a="1"/>
  <c r="AJ29" i="12" s="1"/>
  <c r="AS29" i="12" s="1"/>
  <c r="AJ37" i="12" a="1"/>
  <c r="AJ37" i="12" s="1"/>
  <c r="AS37" i="12" s="1"/>
  <c r="AJ28" i="12" a="1"/>
  <c r="AJ28" i="12" s="1"/>
  <c r="AS28" i="12" s="1"/>
  <c r="AJ42" i="12" a="1"/>
  <c r="AJ42" i="12" s="1"/>
  <c r="AS42" i="12" s="1"/>
  <c r="AJ36" i="12" a="1"/>
  <c r="AJ36" i="12" s="1"/>
  <c r="AS36" i="12" s="1"/>
  <c r="AJ35" i="12" a="1"/>
  <c r="AJ35" i="12" s="1"/>
  <c r="AS35" i="12" s="1"/>
  <c r="S28" i="12"/>
  <c r="AJ40" i="12" a="1"/>
  <c r="AJ40" i="12" s="1"/>
  <c r="AJ33" i="12" a="1"/>
  <c r="AJ33" i="12" s="1"/>
  <c r="AS33" i="12" s="1"/>
  <c r="AJ39" i="12" a="1"/>
  <c r="AJ39" i="12" s="1"/>
  <c r="AS39" i="12" s="1"/>
  <c r="AJ31" i="12" a="1"/>
  <c r="AJ31" i="12" s="1"/>
  <c r="AS31" i="12" s="1"/>
  <c r="AJ38" i="12" a="1"/>
  <c r="AJ38" i="12" s="1"/>
  <c r="AS38" i="12" s="1"/>
  <c r="AJ43" i="12" a="1"/>
  <c r="AJ43" i="12" s="1"/>
  <c r="AS43" i="12" s="1"/>
  <c r="AJ32" i="12" a="1"/>
  <c r="AJ32" i="12" s="1"/>
  <c r="AS32" i="12" s="1"/>
  <c r="AJ46" i="12" a="1"/>
  <c r="AJ46" i="12" s="1"/>
  <c r="AJ30" i="12" a="1"/>
  <c r="AJ30" i="12" s="1"/>
  <c r="AS30" i="12" s="1"/>
  <c r="AJ44" i="12" a="1"/>
  <c r="AJ44" i="12" s="1"/>
  <c r="D20" i="12" s="1"/>
  <c r="AJ45" i="12" a="1"/>
  <c r="AJ45" i="12" s="1"/>
  <c r="AS45" i="12" s="1"/>
  <c r="S43" i="12"/>
  <c r="S44" i="12"/>
  <c r="S33" i="12"/>
  <c r="S46" i="12"/>
  <c r="BB46" i="12" s="1" a="1"/>
  <c r="BB46" i="12" s="1"/>
  <c r="S45" i="12"/>
  <c r="S42" i="12"/>
  <c r="S32" i="12"/>
  <c r="S30" i="12"/>
  <c r="S41" i="12"/>
  <c r="S31" i="12"/>
  <c r="S40" i="12"/>
  <c r="S39" i="12"/>
  <c r="S29" i="12"/>
  <c r="S38" i="12"/>
  <c r="S35" i="12"/>
  <c r="S37" i="12"/>
  <c r="S36" i="12"/>
  <c r="AK33" i="12"/>
  <c r="AN40" i="12"/>
  <c r="AK35" i="12"/>
  <c r="AQ40" i="12"/>
  <c r="AK31" i="12"/>
  <c r="AK39" i="12"/>
  <c r="AK40" i="12"/>
  <c r="AM40" i="12"/>
  <c r="AI36" i="12"/>
  <c r="AR36" i="12" s="1"/>
  <c r="AI40" i="12"/>
  <c r="AR40" i="12" s="1"/>
  <c r="AI31" i="12"/>
  <c r="AR31" i="12" s="1"/>
  <c r="AI35" i="12"/>
  <c r="AR35" i="12" s="1"/>
  <c r="AI32" i="12"/>
  <c r="AR32" i="12" s="1"/>
  <c r="AI39" i="12"/>
  <c r="AR39" i="12" s="1"/>
  <c r="AI30" i="12"/>
  <c r="AR30" i="12" s="1"/>
  <c r="AK46" i="12"/>
  <c r="AI33" i="12"/>
  <c r="AR33" i="12" s="1"/>
  <c r="AI37" i="12"/>
  <c r="AR37" i="12" s="1"/>
  <c r="AI41" i="12"/>
  <c r="AR41" i="12" s="1"/>
  <c r="AL46" i="12"/>
  <c r="AO29" i="12"/>
  <c r="AL30" i="12"/>
  <c r="AO41" i="12"/>
  <c r="AI29" i="12"/>
  <c r="AR29" i="12" s="1"/>
  <c r="AQ33" i="12"/>
  <c r="AQ37" i="12"/>
  <c r="AM40" i="11"/>
  <c r="AO46" i="11"/>
  <c r="AN46" i="11"/>
  <c r="AQ46" i="11"/>
  <c r="AK46" i="11"/>
  <c r="AL46" i="11"/>
  <c r="BB36" i="12" l="1"/>
  <c r="BA42" i="11"/>
  <c r="BA36" i="11"/>
  <c r="BA40" i="11"/>
  <c r="BA43" i="11"/>
  <c r="BB30" i="11"/>
  <c r="BB34" i="12"/>
  <c r="BA34" i="11"/>
  <c r="BB35" i="11"/>
  <c r="BB28" i="11" a="1"/>
  <c r="BB28" i="11" s="1"/>
  <c r="BB29" i="11"/>
  <c r="BA38" i="11"/>
  <c r="BA37" i="11"/>
  <c r="BB39" i="11"/>
  <c r="BB40" i="11"/>
  <c r="BB38" i="11"/>
  <c r="BB31" i="11"/>
  <c r="BB44" i="11"/>
  <c r="BB34" i="11"/>
  <c r="BB43" i="11"/>
  <c r="BA33" i="11"/>
  <c r="BA41" i="11"/>
  <c r="BB37" i="11"/>
  <c r="BA31" i="11"/>
  <c r="BA35" i="11"/>
  <c r="BB33" i="11"/>
  <c r="BA32" i="11"/>
  <c r="BA30" i="11"/>
  <c r="BA28" i="11" a="1"/>
  <c r="BA28" i="11" s="1"/>
  <c r="BA29" i="11"/>
  <c r="BB42" i="11"/>
  <c r="BB41" i="12"/>
  <c r="BB38" i="12"/>
  <c r="BB42" i="12"/>
  <c r="BB43" i="12"/>
  <c r="BB30" i="12"/>
  <c r="BB28" i="12" a="1"/>
  <c r="BB28" i="12" s="1"/>
  <c r="BB29" i="12"/>
  <c r="BB40" i="12"/>
  <c r="BB32" i="12"/>
  <c r="BB45" i="12"/>
  <c r="BB37" i="12"/>
  <c r="BB44" i="12"/>
  <c r="BB31" i="12"/>
  <c r="BB33" i="12"/>
  <c r="BB35" i="12"/>
  <c r="BB39" i="12"/>
  <c r="C20" i="12"/>
  <c r="C17" i="11"/>
  <c r="C20" i="11"/>
  <c r="AS44" i="11"/>
  <c r="D20" i="11"/>
  <c r="AS44" i="12"/>
  <c r="AI42" i="12"/>
  <c r="AR42" i="12" s="1"/>
  <c r="AI45" i="12"/>
  <c r="AR45" i="12" s="1"/>
  <c r="AI38" i="12"/>
  <c r="D17" i="12" s="1"/>
  <c r="AR46" i="11"/>
  <c r="AR38" i="11"/>
  <c r="AS38" i="11"/>
  <c r="AS46" i="12"/>
  <c r="AI46" i="12"/>
  <c r="AI28" i="12"/>
  <c r="AR28" i="12" s="1"/>
  <c r="AS40" i="12"/>
  <c r="AS46" i="11"/>
  <c r="AS40" i="11"/>
  <c r="E19" i="11" l="1"/>
  <c r="F19" i="11" s="1"/>
  <c r="E20" i="11"/>
  <c r="F20" i="11" s="1"/>
  <c r="AR38" i="12"/>
  <c r="AR46" i="12"/>
  <c r="E19" i="12" l="1"/>
  <c r="F19" i="12" s="1"/>
  <c r="E20" i="12"/>
  <c r="F20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<sst xmlns="http://schemas.openxmlformats.org/spreadsheetml/2006/main" count="394" uniqueCount="75">
  <si>
    <t>計</t>
    <rPh sb="0" eb="1">
      <t>ケイ</t>
    </rPh>
    <phoneticPr fontId="3"/>
  </si>
  <si>
    <t>粗平均</t>
    <rPh sb="0" eb="1">
      <t>ソ</t>
    </rPh>
    <rPh sb="1" eb="3">
      <t>ヘイキン</t>
    </rPh>
    <phoneticPr fontId="3"/>
  </si>
  <si>
    <t>年齢調整平均</t>
    <rPh sb="0" eb="2">
      <t>ネンレイ</t>
    </rPh>
    <rPh sb="2" eb="4">
      <t>チョウセイ</t>
    </rPh>
    <rPh sb="4" eb="6">
      <t>ヘイキン</t>
    </rPh>
    <phoneticPr fontId="3"/>
  </si>
  <si>
    <t>目標値</t>
    <rPh sb="0" eb="3">
      <t>モクヒョウチ</t>
    </rPh>
    <phoneticPr fontId="3"/>
  </si>
  <si>
    <t>20～29歳</t>
    <rPh sb="5" eb="6">
      <t>サイ</t>
    </rPh>
    <phoneticPr fontId="3"/>
  </si>
  <si>
    <t>30～39歳</t>
    <phoneticPr fontId="3"/>
  </si>
  <si>
    <t>40～49歳</t>
    <phoneticPr fontId="3"/>
  </si>
  <si>
    <t>50～59歳</t>
    <phoneticPr fontId="3"/>
  </si>
  <si>
    <t>60～69歳</t>
    <phoneticPr fontId="3"/>
  </si>
  <si>
    <t>平均値</t>
    <rPh sb="0" eb="3">
      <t>ヘイキンチ</t>
    </rPh>
    <phoneticPr fontId="3"/>
  </si>
  <si>
    <t>標準偏差</t>
    <rPh sb="0" eb="2">
      <t>ヒョウジュン</t>
    </rPh>
    <rPh sb="2" eb="4">
      <t>ヘンサ</t>
    </rPh>
    <phoneticPr fontId="3"/>
  </si>
  <si>
    <t>標準誤差</t>
    <rPh sb="0" eb="2">
      <t>ヒョウジュン</t>
    </rPh>
    <rPh sb="2" eb="4">
      <t>ゴサ</t>
    </rPh>
    <phoneticPr fontId="3"/>
  </si>
  <si>
    <t>Y軸ラベル</t>
    <rPh sb="1" eb="2">
      <t>ジク</t>
    </rPh>
    <phoneticPr fontId="3"/>
  </si>
  <si>
    <t>作業手順</t>
    <rPh sb="0" eb="2">
      <t>サギョウ</t>
    </rPh>
    <rPh sb="2" eb="4">
      <t>テジュン</t>
    </rPh>
    <phoneticPr fontId="3"/>
  </si>
  <si>
    <t>値</t>
    <rPh sb="0" eb="1">
      <t>アタイ</t>
    </rPh>
    <phoneticPr fontId="3"/>
  </si>
  <si>
    <t>（２）タイトル、Y軸ラベルを入力する。</t>
    <rPh sb="9" eb="10">
      <t>ジク</t>
    </rPh>
    <rPh sb="14" eb="16">
      <t>ニュウリョク</t>
    </rPh>
    <phoneticPr fontId="3"/>
  </si>
  <si>
    <t>平成年</t>
    <rPh sb="0" eb="2">
      <t>ヘイセイ</t>
    </rPh>
    <rPh sb="2" eb="3">
      <t>ネン</t>
    </rPh>
    <phoneticPr fontId="3"/>
  </si>
  <si>
    <t>平成（年）</t>
    <rPh sb="0" eb="2">
      <t>ヘイセイ</t>
    </rPh>
    <rPh sb="3" eb="4">
      <t>ネン</t>
    </rPh>
    <phoneticPr fontId="3"/>
  </si>
  <si>
    <t>年齢調整の基準人口</t>
  </si>
  <si>
    <t>1.64x標準誤差（90%信頼区間の片側長さ）</t>
    <rPh sb="13" eb="15">
      <t>シンライ</t>
    </rPh>
    <rPh sb="15" eb="17">
      <t>クカン</t>
    </rPh>
    <rPh sb="18" eb="20">
      <t>カタガワ</t>
    </rPh>
    <rPh sb="20" eb="21">
      <t>ナガ</t>
    </rPh>
    <phoneticPr fontId="3"/>
  </si>
  <si>
    <t>収縮期血圧の平均値の推移（男性）40-89歳</t>
    <phoneticPr fontId="3"/>
  </si>
  <si>
    <t>タイトル（全体）</t>
    <rPh sb="5" eb="7">
      <t>ゼンタイ</t>
    </rPh>
    <phoneticPr fontId="3"/>
  </si>
  <si>
    <t>タイトル（年齢別）</t>
    <rPh sb="5" eb="8">
      <t>ネンレイベツ</t>
    </rPh>
    <phoneticPr fontId="3"/>
  </si>
  <si>
    <t>収縮期血圧の平均値の推移（男性）年齢階級別</t>
    <rPh sb="16" eb="18">
      <t>ネンレイ</t>
    </rPh>
    <rPh sb="18" eb="21">
      <t>カイキュウベツ</t>
    </rPh>
    <phoneticPr fontId="3"/>
  </si>
  <si>
    <t>収縮期血圧(mmHg)</t>
    <rPh sb="0" eb="3">
      <t>シュウシュクキ</t>
    </rPh>
    <rPh sb="3" eb="5">
      <t>ケツアツ</t>
    </rPh>
    <phoneticPr fontId="3"/>
  </si>
  <si>
    <t>割合</t>
    <rPh sb="0" eb="2">
      <t>ワリアイ</t>
    </rPh>
    <phoneticPr fontId="3"/>
  </si>
  <si>
    <t>●●の割合の推移（男性）年齢階級別</t>
    <rPh sb="12" eb="14">
      <t>ネンレイ</t>
    </rPh>
    <rPh sb="14" eb="17">
      <t>カイキュウベツ</t>
    </rPh>
    <phoneticPr fontId="3"/>
  </si>
  <si>
    <t>●●の割合の推移（男性）20-89歳</t>
    <rPh sb="3" eb="5">
      <t>ワリアイ</t>
    </rPh>
    <phoneticPr fontId="3"/>
  </si>
  <si>
    <t>●●の割合（％）</t>
    <rPh sb="3" eb="5">
      <t>ワリアイ</t>
    </rPh>
    <phoneticPr fontId="3"/>
  </si>
  <si>
    <t>-</t>
    <phoneticPr fontId="3"/>
  </si>
  <si>
    <t>粗割合</t>
    <rPh sb="0" eb="1">
      <t>ソ</t>
    </rPh>
    <rPh sb="1" eb="3">
      <t>ワリアイ</t>
    </rPh>
    <phoneticPr fontId="3"/>
  </si>
  <si>
    <t>年齢調整割合</t>
    <rPh sb="0" eb="2">
      <t>ネンレイ</t>
    </rPh>
    <rPh sb="2" eb="4">
      <t>チョウセイ</t>
    </rPh>
    <rPh sb="4" eb="6">
      <t>ワリアイ</t>
    </rPh>
    <phoneticPr fontId="3"/>
  </si>
  <si>
    <t>（５）図は適宜見やすく加工してください。（X軸やY軸の範囲を変える、不要な年齢階級を消す、コメントを書くなど）</t>
    <rPh sb="3" eb="4">
      <t>ズ</t>
    </rPh>
    <rPh sb="5" eb="7">
      <t>テキギ</t>
    </rPh>
    <rPh sb="7" eb="8">
      <t>ミ</t>
    </rPh>
    <rPh sb="11" eb="13">
      <t>カコウ</t>
    </rPh>
    <rPh sb="22" eb="23">
      <t>ジク</t>
    </rPh>
    <rPh sb="25" eb="26">
      <t>ジク</t>
    </rPh>
    <rPh sb="27" eb="29">
      <t>ハンイ</t>
    </rPh>
    <rPh sb="30" eb="31">
      <t>カ</t>
    </rPh>
    <rPh sb="34" eb="36">
      <t>フヨウ</t>
    </rPh>
    <rPh sb="37" eb="39">
      <t>ネンレイ</t>
    </rPh>
    <rPh sb="39" eb="41">
      <t>カイキュウ</t>
    </rPh>
    <rPh sb="42" eb="43">
      <t>ケ</t>
    </rPh>
    <rPh sb="50" eb="51">
      <t>カ</t>
    </rPh>
    <phoneticPr fontId="3"/>
  </si>
  <si>
    <t>（５）図は適宜見やすく加工してください。（X軸やY軸の範囲を変える、不要な年齢階級の線を消す、コメントを書くなど）</t>
    <rPh sb="3" eb="4">
      <t>ズ</t>
    </rPh>
    <rPh sb="5" eb="7">
      <t>テキギ</t>
    </rPh>
    <rPh sb="7" eb="8">
      <t>ミ</t>
    </rPh>
    <rPh sb="11" eb="13">
      <t>カコウ</t>
    </rPh>
    <rPh sb="22" eb="23">
      <t>ジク</t>
    </rPh>
    <rPh sb="25" eb="26">
      <t>ジク</t>
    </rPh>
    <rPh sb="27" eb="29">
      <t>ハンイ</t>
    </rPh>
    <rPh sb="30" eb="31">
      <t>カ</t>
    </rPh>
    <rPh sb="34" eb="36">
      <t>フヨウ</t>
    </rPh>
    <rPh sb="37" eb="39">
      <t>ネンレイ</t>
    </rPh>
    <rPh sb="39" eb="41">
      <t>カイキュウ</t>
    </rPh>
    <rPh sb="42" eb="43">
      <t>セン</t>
    </rPh>
    <rPh sb="44" eb="45">
      <t>ケ</t>
    </rPh>
    <rPh sb="52" eb="53">
      <t>カ</t>
    </rPh>
    <phoneticPr fontId="3"/>
  </si>
  <si>
    <t>標準誤差</t>
    <rPh sb="0" eb="4">
      <t>ヒョウジュンゴサ</t>
    </rPh>
    <phoneticPr fontId="3"/>
  </si>
  <si>
    <t>評価時（粗平均）</t>
    <rPh sb="0" eb="3">
      <t>ヒョウカジ</t>
    </rPh>
    <rPh sb="4" eb="5">
      <t>ソ</t>
    </rPh>
    <rPh sb="5" eb="7">
      <t>ヘイキン</t>
    </rPh>
    <phoneticPr fontId="3"/>
  </si>
  <si>
    <t>評価時（年齢調整平均）</t>
    <rPh sb="0" eb="3">
      <t>ヒョウカジ</t>
    </rPh>
    <rPh sb="4" eb="6">
      <t>ネンレイ</t>
    </rPh>
    <rPh sb="6" eb="8">
      <t>チョウセイ</t>
    </rPh>
    <rPh sb="8" eb="10">
      <t>ヘイキン</t>
    </rPh>
    <phoneticPr fontId="3"/>
  </si>
  <si>
    <t>片側検定P値(vs.策定時の値)</t>
    <rPh sb="0" eb="2">
      <t>カタガワ</t>
    </rPh>
    <rPh sb="2" eb="4">
      <t>ケンテイ</t>
    </rPh>
    <rPh sb="5" eb="6">
      <t>アタイ</t>
    </rPh>
    <rPh sb="10" eb="13">
      <t>サクテイジ</t>
    </rPh>
    <rPh sb="14" eb="15">
      <t>アタイ</t>
    </rPh>
    <phoneticPr fontId="3"/>
  </si>
  <si>
    <t>（通常は策定時の調査人数）</t>
    <rPh sb="1" eb="3">
      <t>ツウジョウ</t>
    </rPh>
    <rPh sb="4" eb="6">
      <t>サクテイ</t>
    </rPh>
    <rPh sb="6" eb="7">
      <t>ジ</t>
    </rPh>
    <rPh sb="8" eb="10">
      <t>チョウサ</t>
    </rPh>
    <rPh sb="10" eb="12">
      <t>ニンズウ</t>
    </rPh>
    <phoneticPr fontId="3"/>
  </si>
  <si>
    <t>策定時</t>
    <rPh sb="0" eb="3">
      <t>サクテイジ</t>
    </rPh>
    <phoneticPr fontId="3"/>
  </si>
  <si>
    <t>国立保健医療科学院　研修資料</t>
    <rPh sb="0" eb="2">
      <t>コクリツ</t>
    </rPh>
    <rPh sb="2" eb="4">
      <t>ホケン</t>
    </rPh>
    <rPh sb="4" eb="6">
      <t>イリョウ</t>
    </rPh>
    <rPh sb="6" eb="9">
      <t>カガクイン</t>
    </rPh>
    <rPh sb="10" eb="12">
      <t>ケンシュウ</t>
    </rPh>
    <rPh sb="12" eb="14">
      <t>シリョウ</t>
    </rPh>
    <phoneticPr fontId="3"/>
  </si>
  <si>
    <t>不要な行を</t>
    <rPh sb="0" eb="2">
      <t>フヨウ</t>
    </rPh>
    <phoneticPr fontId="3"/>
  </si>
  <si>
    <t>削除してください。</t>
    <phoneticPr fontId="3"/>
  </si>
  <si>
    <t>この行は削除しない→</t>
    <rPh sb="2" eb="3">
      <t>ギョウ</t>
    </rPh>
    <rPh sb="4" eb="6">
      <t>サクジョ</t>
    </rPh>
    <phoneticPr fontId="3"/>
  </si>
  <si>
    <r>
      <t>（１）使わない年度の</t>
    </r>
    <r>
      <rPr>
        <b/>
        <sz val="11"/>
        <color indexed="8"/>
        <rFont val="ＭＳ Ｐゴシック"/>
        <family val="3"/>
        <charset val="128"/>
      </rPr>
      <t>行を削除</t>
    </r>
    <r>
      <rPr>
        <sz val="11"/>
        <color indexed="8"/>
        <rFont val="ＭＳ Ｐゴシック"/>
        <family val="3"/>
        <charset val="128"/>
      </rPr>
      <t>し、必要に応じて年度を修正する。</t>
    </r>
    <rPh sb="3" eb="4">
      <t>ツカ</t>
    </rPh>
    <rPh sb="7" eb="9">
      <t>ネンド</t>
    </rPh>
    <rPh sb="10" eb="11">
      <t>ギョウ</t>
    </rPh>
    <rPh sb="12" eb="14">
      <t>サクジョ</t>
    </rPh>
    <rPh sb="16" eb="18">
      <t>ヒツヨウ</t>
    </rPh>
    <rPh sb="19" eb="20">
      <t>オウ</t>
    </rPh>
    <rPh sb="22" eb="24">
      <t>ネンド</t>
    </rPh>
    <rPh sb="25" eb="27">
      <t>シュウセイ</t>
    </rPh>
    <phoneticPr fontId="3"/>
  </si>
  <si>
    <t>↑この範囲で行の挿入・削除しないこと↓</t>
    <rPh sb="3" eb="5">
      <t>ハンイ</t>
    </rPh>
    <rPh sb="6" eb="7">
      <t>ギョウ</t>
    </rPh>
    <rPh sb="8" eb="10">
      <t>ソウニュウ</t>
    </rPh>
    <rPh sb="11" eb="13">
      <t>サクジョ</t>
    </rPh>
    <phoneticPr fontId="3"/>
  </si>
  <si>
    <r>
      <t>（３）策定時と評価時の年度、目標値と年度を入力する。（</t>
    </r>
    <r>
      <rPr>
        <b/>
        <sz val="11"/>
        <color rgb="FF000000"/>
        <rFont val="ＭＳ Ｐゴシック"/>
        <family val="3"/>
        <charset val="128"/>
      </rPr>
      <t>令和は平成換算</t>
    </r>
    <r>
      <rPr>
        <sz val="11"/>
        <color indexed="8"/>
        <rFont val="ＭＳ Ｐゴシック"/>
        <family val="3"/>
        <charset val="128"/>
      </rPr>
      <t>で入力。西暦に統一してもよい。）</t>
    </r>
    <rPh sb="3" eb="6">
      <t>サクテイジ</t>
    </rPh>
    <rPh sb="7" eb="10">
      <t>ヒョウカジ</t>
    </rPh>
    <rPh sb="11" eb="13">
      <t>ネンド</t>
    </rPh>
    <rPh sb="14" eb="17">
      <t>モクヒョウチ</t>
    </rPh>
    <rPh sb="18" eb="20">
      <t>ネンド</t>
    </rPh>
    <rPh sb="21" eb="23">
      <t>ニュウリョク</t>
    </rPh>
    <rPh sb="27" eb="29">
      <t>レイワ</t>
    </rPh>
    <rPh sb="30" eb="32">
      <t>ヘイセイ</t>
    </rPh>
    <rPh sb="32" eb="34">
      <t>カンサン</t>
    </rPh>
    <rPh sb="35" eb="37">
      <t>ニュウリョク</t>
    </rPh>
    <rPh sb="38" eb="40">
      <t>セイレキ</t>
    </rPh>
    <rPh sb="41" eb="43">
      <t>トウイツ</t>
    </rPh>
    <phoneticPr fontId="3"/>
  </si>
  <si>
    <t>評価時（粗割合）</t>
    <rPh sb="0" eb="3">
      <t>ヒョウカジ</t>
    </rPh>
    <rPh sb="4" eb="5">
      <t>ソ</t>
    </rPh>
    <rPh sb="5" eb="7">
      <t>ワリアイ</t>
    </rPh>
    <phoneticPr fontId="3"/>
  </si>
  <si>
    <t>評価時（年齢調整割合）</t>
    <rPh sb="0" eb="3">
      <t>ヒョウカジ</t>
    </rPh>
    <rPh sb="4" eb="6">
      <t>ネンレイ</t>
    </rPh>
    <rPh sb="6" eb="8">
      <t>チョウセイ</t>
    </rPh>
    <rPh sb="8" eb="10">
      <t>ワリアイ</t>
    </rPh>
    <phoneticPr fontId="3"/>
  </si>
  <si>
    <r>
      <rPr>
        <b/>
        <sz val="11"/>
        <color rgb="FF0000FF"/>
        <rFont val="ＭＳ Ｐゴシック"/>
        <family val="3"/>
        <charset val="128"/>
      </rPr>
      <t>入力が必要な欄は水色に塗ってあります。</t>
    </r>
    <r>
      <rPr>
        <b/>
        <sz val="11"/>
        <color rgb="FFFF0000"/>
        <rFont val="ＭＳ Ｐゴシック"/>
        <family val="3"/>
        <charset val="128"/>
      </rPr>
      <t>赤い文字は数式が入っているので変えないこと。</t>
    </r>
    <rPh sb="0" eb="2">
      <t>ニュウリョク</t>
    </rPh>
    <rPh sb="3" eb="5">
      <t>ヒツヨウ</t>
    </rPh>
    <rPh sb="6" eb="7">
      <t>ラン</t>
    </rPh>
    <rPh sb="8" eb="10">
      <t>ミズイロ</t>
    </rPh>
    <rPh sb="11" eb="12">
      <t>ヌ</t>
    </rPh>
    <phoneticPr fontId="3"/>
  </si>
  <si>
    <r>
      <t>（４）</t>
    </r>
    <r>
      <rPr>
        <b/>
        <sz val="11"/>
        <color indexed="8"/>
        <rFont val="ＭＳ Ｐゴシック"/>
        <family val="3"/>
        <charset val="128"/>
      </rPr>
      <t>必要な年齢階級だけ</t>
    </r>
    <r>
      <rPr>
        <sz val="11"/>
        <color indexed="8"/>
        <rFont val="ＭＳ Ｐゴシック"/>
        <family val="3"/>
        <charset val="128"/>
      </rPr>
      <t>、人数、平均、標準偏差を入力する。</t>
    </r>
    <rPh sb="13" eb="15">
      <t>ニンズウ</t>
    </rPh>
    <rPh sb="16" eb="18">
      <t>ヘイキン</t>
    </rPh>
    <rPh sb="19" eb="21">
      <t>ヒョウジュン</t>
    </rPh>
    <rPh sb="21" eb="23">
      <t>ヘンサ</t>
    </rPh>
    <rPh sb="24" eb="26">
      <t>ニュウリョク</t>
    </rPh>
    <phoneticPr fontId="3"/>
  </si>
  <si>
    <r>
      <t>（４）</t>
    </r>
    <r>
      <rPr>
        <b/>
        <sz val="11"/>
        <color indexed="8"/>
        <rFont val="ＭＳ Ｐゴシック"/>
        <family val="3"/>
        <charset val="128"/>
      </rPr>
      <t>必要な年齢階級だけ</t>
    </r>
    <r>
      <rPr>
        <sz val="11"/>
        <color indexed="8"/>
        <rFont val="ＭＳ Ｐゴシック"/>
        <family val="3"/>
        <charset val="128"/>
      </rPr>
      <t>、人数、割合を入力する。</t>
    </r>
    <rPh sb="13" eb="15">
      <t>ニンズウ</t>
    </rPh>
    <rPh sb="16" eb="18">
      <t>ワリアイ</t>
    </rPh>
    <rPh sb="19" eb="21">
      <t>ニュウリョク</t>
    </rPh>
    <phoneticPr fontId="3"/>
  </si>
  <si>
    <t>黄色の行範囲で</t>
    <rPh sb="0" eb="2">
      <t>キイロ</t>
    </rPh>
    <rPh sb="3" eb="4">
      <t>ギョウ</t>
    </rPh>
    <rPh sb="4" eb="6">
      <t>ハンイ</t>
    </rPh>
    <phoneticPr fontId="3"/>
  </si>
  <si>
    <t>70～79歳</t>
    <phoneticPr fontId="3"/>
  </si>
  <si>
    <t>80歳以上</t>
    <rPh sb="3" eb="5">
      <t>イジョウ</t>
    </rPh>
    <phoneticPr fontId="3"/>
  </si>
  <si>
    <t>総人数</t>
    <rPh sb="0" eb="1">
      <t>ソウ</t>
    </rPh>
    <rPh sb="1" eb="3">
      <t>ニンズウ</t>
    </rPh>
    <phoneticPr fontId="3"/>
  </si>
  <si>
    <t>40～44歳</t>
  </si>
  <si>
    <t>45～49歳</t>
  </si>
  <si>
    <t>50～54歳</t>
  </si>
  <si>
    <t>55～59歳</t>
  </si>
  <si>
    <t>60～64歳</t>
  </si>
  <si>
    <t>65～69歳</t>
  </si>
  <si>
    <t>70～74歳</t>
  </si>
  <si>
    <t>受診率</t>
    <rPh sb="0" eb="3">
      <t>ジュシンリツ</t>
    </rPh>
    <phoneticPr fontId="3"/>
  </si>
  <si>
    <t>３年幅移動平均</t>
    <rPh sb="1" eb="2">
      <t>ネン</t>
    </rPh>
    <rPh sb="2" eb="3">
      <t>ハバ</t>
    </rPh>
    <rPh sb="3" eb="5">
      <t>イドウ</t>
    </rPh>
    <rPh sb="5" eb="7">
      <t>ヘイキン</t>
    </rPh>
    <phoneticPr fontId="3"/>
  </si>
  <si>
    <t>健康日本21(第二次)最終評価報告書の図</t>
    <rPh sb="19" eb="20">
      <t>ズ</t>
    </rPh>
    <phoneticPr fontId="3"/>
  </si>
  <si>
    <t>更新履歴</t>
    <rPh sb="0" eb="2">
      <t>コウシン</t>
    </rPh>
    <rPh sb="2" eb="4">
      <t>リレキ</t>
    </rPh>
    <phoneticPr fontId="3"/>
  </si>
  <si>
    <t>Ver.1.3公開</t>
    <rPh sb="7" eb="9">
      <t>コウカイ</t>
    </rPh>
    <phoneticPr fontId="3"/>
  </si>
  <si>
    <t>Ver.1.4</t>
    <phoneticPr fontId="3"/>
  </si>
  <si>
    <t>・年齢階級を１つ増やしました。</t>
    <phoneticPr fontId="3"/>
  </si>
  <si>
    <t>・年齢階級別の図は単年度と移動平均の両者を示しました。</t>
    <rPh sb="1" eb="3">
      <t>ネンレイ</t>
    </rPh>
    <rPh sb="3" eb="6">
      <t>カイキュウベツ</t>
    </rPh>
    <rPh sb="7" eb="8">
      <t>ズ</t>
    </rPh>
    <rPh sb="9" eb="12">
      <t>タンネンド</t>
    </rPh>
    <rPh sb="13" eb="15">
      <t>イドウ</t>
    </rPh>
    <rPh sb="15" eb="17">
      <t>ヘイキン</t>
    </rPh>
    <rPh sb="18" eb="20">
      <t>リョウシャ</t>
    </rPh>
    <rPh sb="21" eb="22">
      <t>シメ</t>
    </rPh>
    <phoneticPr fontId="3"/>
  </si>
  <si>
    <r>
      <t>（４）</t>
    </r>
    <r>
      <rPr>
        <b/>
        <sz val="11"/>
        <color indexed="8"/>
        <rFont val="ＭＳ Ｐゴシック"/>
        <family val="3"/>
        <charset val="128"/>
      </rPr>
      <t>必要な年齢階級だけ</t>
    </r>
    <r>
      <rPr>
        <sz val="11"/>
        <color indexed="8"/>
        <rFont val="ＭＳ Ｐゴシック"/>
        <family val="3"/>
        <charset val="128"/>
      </rPr>
      <t>、総人数、割合を入力する。</t>
    </r>
    <rPh sb="13" eb="14">
      <t>ソウ</t>
    </rPh>
    <rPh sb="14" eb="16">
      <t>ニンズウ</t>
    </rPh>
    <rPh sb="17" eb="19">
      <t>ワリアイ</t>
    </rPh>
    <rPh sb="20" eb="22">
      <t>ニュウリョク</t>
    </rPh>
    <phoneticPr fontId="3"/>
  </si>
  <si>
    <t>特定健診受診率の推移（男性）40-74歳　市町村国保全体</t>
    <rPh sb="0" eb="4">
      <t>トクテイケンシン</t>
    </rPh>
    <rPh sb="4" eb="7">
      <t>ジュシンリツ</t>
    </rPh>
    <rPh sb="21" eb="24">
      <t>シチョウソン</t>
    </rPh>
    <rPh sb="24" eb="26">
      <t>コクホ</t>
    </rPh>
    <rPh sb="26" eb="28">
      <t>ゼンタイ</t>
    </rPh>
    <phoneticPr fontId="3"/>
  </si>
  <si>
    <t>特定健診受診率の推移（男性）年齢階級別　市町村国保全体</t>
    <rPh sb="14" eb="16">
      <t>ネンレイ</t>
    </rPh>
    <rPh sb="16" eb="19">
      <t>カイキュウベツ</t>
    </rPh>
    <rPh sb="20" eb="23">
      <t>シチョウソン</t>
    </rPh>
    <rPh sb="23" eb="25">
      <t>コクホ</t>
    </rPh>
    <rPh sb="25" eb="27">
      <t>ゼンタイ</t>
    </rPh>
    <phoneticPr fontId="3"/>
  </si>
  <si>
    <t>目標値に対する指標の経年推移の図作成シートVer.1.5（2023年12月25日）</t>
    <rPh sb="0" eb="3">
      <t>モクヒョウチ</t>
    </rPh>
    <rPh sb="4" eb="5">
      <t>タイ</t>
    </rPh>
    <rPh sb="7" eb="9">
      <t>シヒョウ</t>
    </rPh>
    <rPh sb="10" eb="12">
      <t>ケイネン</t>
    </rPh>
    <rPh sb="12" eb="14">
      <t>スイイ</t>
    </rPh>
    <rPh sb="15" eb="16">
      <t>ズ</t>
    </rPh>
    <rPh sb="16" eb="18">
      <t>サクセイ</t>
    </rPh>
    <rPh sb="33" eb="34">
      <t>ネン</t>
    </rPh>
    <rPh sb="36" eb="37">
      <t>ガツ</t>
    </rPh>
    <rPh sb="39" eb="40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</si>
</sst>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0.0%"/>
  </numFmts>
  <fonts count="15" x14ac:knownFonts="1"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Arial"/>
      <family val="2"/>
    </font>
    <font>
      <sz val="11"/>
      <color rgb="FFFF0000"/>
      <name val="ＭＳ Ｐゴシック"/>
      <family val="3"/>
      <charset val="128"/>
    </font>
    <font>
      <sz val="11"/>
      <color rgb="FF0000FF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rgb="FF0000FF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  <font>
      <sz val="18"/>
      <color rgb="FFFF0000"/>
      <name val="ＭＳ Ｐゴシック"/>
      <family val="3"/>
      <charset val="128"/>
    </font>
    <font>
      <sz val="16"/>
      <color rgb="FF0000FF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A1F6FF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5" fillId="0" borderId="0"/>
    <xf numFmtId="9" fontId="1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38" fontId="2" fillId="0" borderId="0" xfId="0" applyNumberFormat="1" applyFont="1">
      <alignment vertical="center"/>
    </xf>
    <xf numFmtId="0" fontId="2" fillId="0" borderId="0" xfId="1" applyNumberFormat="1" applyFont="1" applyFill="1" applyBorder="1" applyAlignment="1">
      <alignment vertical="center"/>
    </xf>
    <xf numFmtId="0" fontId="6" fillId="0" borderId="0" xfId="0" applyFont="1">
      <alignment vertical="center"/>
    </xf>
    <xf numFmtId="0" fontId="6" fillId="0" borderId="0" xfId="1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7" fillId="0" borderId="0" xfId="1" applyNumberFormat="1" applyFont="1" applyFill="1" applyBorder="1" applyAlignment="1">
      <alignment vertical="center"/>
    </xf>
    <xf numFmtId="0" fontId="9" fillId="0" borderId="0" xfId="0" applyFont="1">
      <alignment vertical="center"/>
    </xf>
    <xf numFmtId="0" fontId="2" fillId="2" borderId="0" xfId="1" applyNumberFormat="1" applyFont="1" applyFill="1" applyBorder="1" applyAlignment="1">
      <alignment vertical="center"/>
    </xf>
    <xf numFmtId="0" fontId="2" fillId="2" borderId="0" xfId="0" applyFont="1" applyFill="1">
      <alignment vertical="center"/>
    </xf>
    <xf numFmtId="0" fontId="8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shrinkToFit="1"/>
    </xf>
    <xf numFmtId="0" fontId="2" fillId="0" borderId="0" xfId="0" applyFont="1" applyAlignment="1">
      <alignment vertical="center" shrinkToFit="1"/>
    </xf>
    <xf numFmtId="0" fontId="10" fillId="0" borderId="0" xfId="0" applyFont="1">
      <alignment vertical="center"/>
    </xf>
    <xf numFmtId="0" fontId="0" fillId="0" borderId="0" xfId="0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177" fontId="2" fillId="2" borderId="0" xfId="7" applyNumberFormat="1" applyFont="1" applyFill="1" applyBorder="1" applyAlignment="1">
      <alignment vertical="center"/>
    </xf>
    <xf numFmtId="177" fontId="6" fillId="0" borderId="0" xfId="7" applyNumberFormat="1" applyFont="1" applyFill="1" applyBorder="1" applyAlignment="1">
      <alignment vertical="center"/>
    </xf>
    <xf numFmtId="177" fontId="2" fillId="2" borderId="0" xfId="0" applyNumberFormat="1" applyFont="1" applyFill="1">
      <alignment vertical="center"/>
    </xf>
    <xf numFmtId="0" fontId="6" fillId="0" borderId="0" xfId="0" applyFont="1" applyAlignment="1">
      <alignment vertical="center" shrinkToFit="1"/>
    </xf>
    <xf numFmtId="0" fontId="9" fillId="0" borderId="0" xfId="0" applyFont="1" applyAlignment="1">
      <alignment vertical="center" shrinkToFit="1"/>
    </xf>
    <xf numFmtId="0" fontId="0" fillId="2" borderId="0" xfId="0" applyFill="1">
      <alignment vertical="center"/>
    </xf>
    <xf numFmtId="0" fontId="6" fillId="0" borderId="0" xfId="0" applyFont="1" applyAlignment="1">
      <alignment horizontal="right" vertical="center"/>
    </xf>
    <xf numFmtId="0" fontId="6" fillId="3" borderId="0" xfId="0" applyFont="1" applyFill="1">
      <alignment vertical="center"/>
    </xf>
    <xf numFmtId="10" fontId="6" fillId="0" borderId="0" xfId="7" applyNumberFormat="1" applyFont="1" applyFill="1" applyBorder="1" applyAlignment="1">
      <alignment vertical="center"/>
    </xf>
    <xf numFmtId="10" fontId="6" fillId="0" borderId="0" xfId="7" applyNumberFormat="1" applyFont="1">
      <alignment vertical="center"/>
    </xf>
    <xf numFmtId="0" fontId="2" fillId="3" borderId="0" xfId="0" applyFont="1" applyFill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9" fillId="2" borderId="0" xfId="1" applyNumberFormat="1" applyFont="1" applyFill="1" applyBorder="1" applyAlignment="1">
      <alignment vertical="center"/>
    </xf>
    <xf numFmtId="177" fontId="0" fillId="0" borderId="0" xfId="0" applyNumberFormat="1">
      <alignment vertical="center"/>
    </xf>
    <xf numFmtId="0" fontId="6" fillId="0" borderId="0" xfId="7" applyNumberFormat="1" applyFont="1" applyFill="1" applyBorder="1" applyAlignment="1">
      <alignment vertical="center"/>
    </xf>
    <xf numFmtId="31" fontId="0" fillId="0" borderId="0" xfId="0" applyNumberFormat="1">
      <alignment vertical="center"/>
    </xf>
    <xf numFmtId="0" fontId="0" fillId="2" borderId="0" xfId="0" applyFill="1">
      <alignment vertical="center"/>
    </xf>
    <xf numFmtId="0" fontId="0" fillId="0" borderId="0" xfId="0">
      <alignment vertical="center"/>
    </xf>
    <xf numFmtId="0" fontId="6" fillId="3" borderId="0" xfId="0" applyFont="1" applyFill="1" applyAlignment="1">
      <alignment vertical="center" textRotation="255"/>
    </xf>
  </cellXfs>
  <cellStyles count="8">
    <cellStyle name="パーセント" xfId="7" builtinId="5"/>
    <cellStyle name="桁区切り" xfId="1" builtinId="6"/>
    <cellStyle name="桁区切り 2" xfId="2" xr:uid="{00000000-0005-0000-0000-000001000000}"/>
    <cellStyle name="桁区切り 3" xfId="3" xr:uid="{00000000-0005-0000-0000-000002000000}"/>
    <cellStyle name="標準" xfId="0" builtinId="0"/>
    <cellStyle name="標準 2" xfId="4" xr:uid="{00000000-0005-0000-0000-000004000000}"/>
    <cellStyle name="標準 3" xfId="5" xr:uid="{00000000-0005-0000-0000-000005000000}"/>
    <cellStyle name="標準 4" xfId="6" xr:uid="{00000000-0005-0000-0000-000006000000}"/>
  </cellStyles>
  <dxfs count="0"/>
  <tableStyles count="0" defaultTableStyle="TableStyleMedium2" defaultPivotStyle="PivotStyleLight16"/>
  <colors>
    <mruColors>
      <color rgb="FF0000FF"/>
      <color rgb="FFA1F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平均値!$B$12:$I$12</c:f>
          <c:strCache>
            <c:ptCount val="8"/>
            <c:pt idx="0">
              <c:v>収縮期血圧の平均値の推移（男性）40-89歳</c:v>
            </c:pt>
          </c:strCache>
        </c:strRef>
      </c:tx>
      <c:layout>
        <c:manualLayout>
          <c:xMode val="edge"/>
          <c:yMode val="edge"/>
          <c:x val="0.21245696236569978"/>
          <c:y val="2.3715410099195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1911061707151481"/>
          <c:y val="0.10362327064760499"/>
          <c:w val="0.69843326065423439"/>
          <c:h val="0.742836032684423"/>
        </c:manualLayout>
      </c:layout>
      <c:scatterChart>
        <c:scatterStyle val="lineMarker"/>
        <c:varyColors val="0"/>
        <c:ser>
          <c:idx val="3"/>
          <c:order val="0"/>
          <c:tx>
            <c:strRef>
              <c:f>平均値!$R$27</c:f>
              <c:strCache>
                <c:ptCount val="1"/>
                <c:pt idx="0">
                  <c:v>粗平均</c:v>
                </c:pt>
              </c:strCache>
            </c:strRef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平均値!$AR$28:$AR$46</c:f>
                <c:numCache>
                  <c:formatCode>General</c:formatCode>
                  <c:ptCount val="19"/>
                  <c:pt idx="0">
                    <c:v>0.62850424600872501</c:v>
                  </c:pt>
                  <c:pt idx="1">
                    <c:v>0.66870895322414925</c:v>
                  </c:pt>
                  <c:pt idx="2">
                    <c:v>0.65997793055869025</c:v>
                  </c:pt>
                  <c:pt idx="3">
                    <c:v>0.65713888208264437</c:v>
                  </c:pt>
                  <c:pt idx="4">
                    <c:v>0.77578608829658746</c:v>
                  </c:pt>
                  <c:pt idx="5">
                    <c:v>0.73241606101461254</c:v>
                  </c:pt>
                  <c:pt idx="6">
                    <c:v>0.69500695440165683</c:v>
                  </c:pt>
                  <c:pt idx="7">
                    <c:v>0.72660316084822563</c:v>
                  </c:pt>
                  <c:pt idx="8">
                    <c:v>0.65049532182082426</c:v>
                  </c:pt>
                  <c:pt idx="9">
                    <c:v>0.68483501662809276</c:v>
                  </c:pt>
                  <c:pt idx="10">
                    <c:v>0.66769934778893192</c:v>
                  </c:pt>
                  <c:pt idx="11">
                    <c:v>0.73591701532071996</c:v>
                  </c:pt>
                  <c:pt idx="12">
                    <c:v>0.3494106507611488</c:v>
                  </c:pt>
                  <c:pt idx="13">
                    <c:v>0.69862115221230037</c:v>
                  </c:pt>
                  <c:pt idx="14">
                    <c:v>0.660512288342047</c:v>
                  </c:pt>
                  <c:pt idx="15">
                    <c:v>0.68691094726496404</c:v>
                  </c:pt>
                  <c:pt idx="16">
                    <c:v>0.32237250060698741</c:v>
                  </c:pt>
                  <c:pt idx="17">
                    <c:v>0.7319666922648933</c:v>
                  </c:pt>
                  <c:pt idx="18">
                    <c:v>0.74406313580616457</c:v>
                  </c:pt>
                </c:numCache>
              </c:numRef>
            </c:plus>
            <c:minus>
              <c:numRef>
                <c:f>平均値!$AR$28:$AR$46</c:f>
                <c:numCache>
                  <c:formatCode>General</c:formatCode>
                  <c:ptCount val="19"/>
                  <c:pt idx="0">
                    <c:v>0.62850424600872501</c:v>
                  </c:pt>
                  <c:pt idx="1">
                    <c:v>0.66870895322414925</c:v>
                  </c:pt>
                  <c:pt idx="2">
                    <c:v>0.65997793055869025</c:v>
                  </c:pt>
                  <c:pt idx="3">
                    <c:v>0.65713888208264437</c:v>
                  </c:pt>
                  <c:pt idx="4">
                    <c:v>0.77578608829658746</c:v>
                  </c:pt>
                  <c:pt idx="5">
                    <c:v>0.73241606101461254</c:v>
                  </c:pt>
                  <c:pt idx="6">
                    <c:v>0.69500695440165683</c:v>
                  </c:pt>
                  <c:pt idx="7">
                    <c:v>0.72660316084822563</c:v>
                  </c:pt>
                  <c:pt idx="8">
                    <c:v>0.65049532182082426</c:v>
                  </c:pt>
                  <c:pt idx="9">
                    <c:v>0.68483501662809276</c:v>
                  </c:pt>
                  <c:pt idx="10">
                    <c:v>0.66769934778893192</c:v>
                  </c:pt>
                  <c:pt idx="11">
                    <c:v>0.73591701532071996</c:v>
                  </c:pt>
                  <c:pt idx="12">
                    <c:v>0.3494106507611488</c:v>
                  </c:pt>
                  <c:pt idx="13">
                    <c:v>0.69862115221230037</c:v>
                  </c:pt>
                  <c:pt idx="14">
                    <c:v>0.660512288342047</c:v>
                  </c:pt>
                  <c:pt idx="15">
                    <c:v>0.68691094726496404</c:v>
                  </c:pt>
                  <c:pt idx="16">
                    <c:v>0.32237250060698741</c:v>
                  </c:pt>
                  <c:pt idx="17">
                    <c:v>0.7319666922648933</c:v>
                  </c:pt>
                  <c:pt idx="18">
                    <c:v>0.74406313580616457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平均値!$R$28:$R$46</c:f>
              <c:numCache>
                <c:formatCode>General</c:formatCode>
                <c:ptCount val="19"/>
                <c:pt idx="0">
                  <c:v>140.47247011952192</c:v>
                </c:pt>
                <c:pt idx="1">
                  <c:v>140.94385072094994</c:v>
                </c:pt>
                <c:pt idx="2">
                  <c:v>141.32857751277683</c:v>
                </c:pt>
                <c:pt idx="3">
                  <c:v>139.21642241379308</c:v>
                </c:pt>
                <c:pt idx="4">
                  <c:v>140.92431506849314</c:v>
                </c:pt>
                <c:pt idx="5">
                  <c:v>139.83082077051927</c:v>
                </c:pt>
                <c:pt idx="6">
                  <c:v>139.61387195121949</c:v>
                </c:pt>
                <c:pt idx="7">
                  <c:v>140.39329073482426</c:v>
                </c:pt>
                <c:pt idx="8">
                  <c:v>138.5593906321055</c:v>
                </c:pt>
                <c:pt idx="9">
                  <c:v>139.20650201612904</c:v>
                </c:pt>
                <c:pt idx="10">
                  <c:v>139.11251939989654</c:v>
                </c:pt>
                <c:pt idx="11">
                  <c:v>139.02130777903042</c:v>
                </c:pt>
                <c:pt idx="12">
                  <c:v>137.8556733524355</c:v>
                </c:pt>
                <c:pt idx="13">
                  <c:v>138.2286941580756</c:v>
                </c:pt>
                <c:pt idx="14">
                  <c:v>137.53723516949154</c:v>
                </c:pt>
                <c:pt idx="15">
                  <c:v>136.18944900351701</c:v>
                </c:pt>
                <c:pt idx="16">
                  <c:v>136.55612608032536</c:v>
                </c:pt>
                <c:pt idx="17">
                  <c:v>138.11897106109325</c:v>
                </c:pt>
                <c:pt idx="18">
                  <c:v>137.6354796320631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2B-455D-8D52-DA8C7C80299C}"/>
            </c:ext>
          </c:extLst>
        </c:ser>
        <c:ser>
          <c:idx val="0"/>
          <c:order val="1"/>
          <c:tx>
            <c:strRef>
              <c:f>平均値!$S$27</c:f>
              <c:strCache>
                <c:ptCount val="1"/>
                <c:pt idx="0">
                  <c:v>年齢調整平均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平均値!$AS$28:$AS$46</c:f>
                <c:numCache>
                  <c:formatCode>General</c:formatCode>
                  <c:ptCount val="19"/>
                  <c:pt idx="0">
                    <c:v>0.62947732167527726</c:v>
                  </c:pt>
                  <c:pt idx="1">
                    <c:v>0.67803772772451598</c:v>
                  </c:pt>
                  <c:pt idx="2">
                    <c:v>0.65717469784596927</c:v>
                  </c:pt>
                  <c:pt idx="3">
                    <c:v>0.63554165553797837</c:v>
                  </c:pt>
                  <c:pt idx="4">
                    <c:v>0.74421590546890493</c:v>
                  </c:pt>
                  <c:pt idx="5">
                    <c:v>0.69346502599725279</c:v>
                  </c:pt>
                  <c:pt idx="6">
                    <c:v>0.68445756734011487</c:v>
                  </c:pt>
                  <c:pt idx="7">
                    <c:v>0.70344349598818512</c:v>
                  </c:pt>
                  <c:pt idx="8">
                    <c:v>0.63904761453429815</c:v>
                  </c:pt>
                  <c:pt idx="9">
                    <c:v>0.65416452458948326</c:v>
                  </c:pt>
                  <c:pt idx="10">
                    <c:v>0.63869210378167529</c:v>
                  </c:pt>
                  <c:pt idx="11">
                    <c:v>0.69481555780705229</c:v>
                  </c:pt>
                  <c:pt idx="12">
                    <c:v>0.33244450251294372</c:v>
                  </c:pt>
                  <c:pt idx="13">
                    <c:v>0.66943256600115297</c:v>
                  </c:pt>
                  <c:pt idx="14">
                    <c:v>0.63797415159534498</c:v>
                  </c:pt>
                  <c:pt idx="15">
                    <c:v>0.67194834739636677</c:v>
                  </c:pt>
                  <c:pt idx="16">
                    <c:v>0.31422055779932806</c:v>
                  </c:pt>
                  <c:pt idx="17">
                    <c:v>0.69567624052437027</c:v>
                  </c:pt>
                  <c:pt idx="18">
                    <c:v>0.69432896285223655</c:v>
                  </c:pt>
                </c:numCache>
              </c:numRef>
            </c:plus>
            <c:minus>
              <c:numRef>
                <c:f>平均値!$AS$28:$AS$46</c:f>
                <c:numCache>
                  <c:formatCode>General</c:formatCode>
                  <c:ptCount val="19"/>
                  <c:pt idx="0">
                    <c:v>0.62947732167527726</c:v>
                  </c:pt>
                  <c:pt idx="1">
                    <c:v>0.67803772772451598</c:v>
                  </c:pt>
                  <c:pt idx="2">
                    <c:v>0.65717469784596927</c:v>
                  </c:pt>
                  <c:pt idx="3">
                    <c:v>0.63554165553797837</c:v>
                  </c:pt>
                  <c:pt idx="4">
                    <c:v>0.74421590546890493</c:v>
                  </c:pt>
                  <c:pt idx="5">
                    <c:v>0.69346502599725279</c:v>
                  </c:pt>
                  <c:pt idx="6">
                    <c:v>0.68445756734011487</c:v>
                  </c:pt>
                  <c:pt idx="7">
                    <c:v>0.70344349598818512</c:v>
                  </c:pt>
                  <c:pt idx="8">
                    <c:v>0.63904761453429815</c:v>
                  </c:pt>
                  <c:pt idx="9">
                    <c:v>0.65416452458948326</c:v>
                  </c:pt>
                  <c:pt idx="10">
                    <c:v>0.63869210378167529</c:v>
                  </c:pt>
                  <c:pt idx="11">
                    <c:v>0.69481555780705229</c:v>
                  </c:pt>
                  <c:pt idx="12">
                    <c:v>0.33244450251294372</c:v>
                  </c:pt>
                  <c:pt idx="13">
                    <c:v>0.66943256600115297</c:v>
                  </c:pt>
                  <c:pt idx="14">
                    <c:v>0.63797415159534498</c:v>
                  </c:pt>
                  <c:pt idx="15">
                    <c:v>0.67194834739636677</c:v>
                  </c:pt>
                  <c:pt idx="16">
                    <c:v>0.31422055779932806</c:v>
                  </c:pt>
                  <c:pt idx="17">
                    <c:v>0.69567624052437027</c:v>
                  </c:pt>
                  <c:pt idx="18">
                    <c:v>0.69432896285223655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平均値!$S$28:$S$46</c:f>
              <c:numCache>
                <c:formatCode>General</c:formatCode>
                <c:ptCount val="19"/>
                <c:pt idx="0">
                  <c:v>141.80455250905328</c:v>
                </c:pt>
                <c:pt idx="1">
                  <c:v>142.11562338334195</c:v>
                </c:pt>
                <c:pt idx="2">
                  <c:v>142.2627004655975</c:v>
                </c:pt>
                <c:pt idx="3">
                  <c:v>139.80931195033628</c:v>
                </c:pt>
                <c:pt idx="4">
                  <c:v>141.23771339886187</c:v>
                </c:pt>
                <c:pt idx="5">
                  <c:v>139.96859803414381</c:v>
                </c:pt>
                <c:pt idx="6">
                  <c:v>139.93698913605795</c:v>
                </c:pt>
                <c:pt idx="7">
                  <c:v>140.76130367304705</c:v>
                </c:pt>
                <c:pt idx="8">
                  <c:v>138.4886187273668</c:v>
                </c:pt>
                <c:pt idx="9">
                  <c:v>139.64609415416453</c:v>
                </c:pt>
                <c:pt idx="10">
                  <c:v>139.11251939989654</c:v>
                </c:pt>
                <c:pt idx="11">
                  <c:v>138.79730988101397</c:v>
                </c:pt>
                <c:pt idx="12">
                  <c:v>137.86813243662698</c:v>
                </c:pt>
                <c:pt idx="13">
                  <c:v>137.79456802897053</c:v>
                </c:pt>
                <c:pt idx="14">
                  <c:v>137.2877392653906</c:v>
                </c:pt>
                <c:pt idx="15">
                  <c:v>136.01893429901705</c:v>
                </c:pt>
                <c:pt idx="16">
                  <c:v>136.50801862390068</c:v>
                </c:pt>
                <c:pt idx="17">
                  <c:v>137.61096740817382</c:v>
                </c:pt>
                <c:pt idx="18">
                  <c:v>137.48836006207966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2B-455D-8D52-DA8C7C80299C}"/>
            </c:ext>
          </c:extLst>
        </c:ser>
        <c:ser>
          <c:idx val="2"/>
          <c:order val="2"/>
          <c:tx>
            <c:strRef>
              <c:f>平均値!$A$18</c:f>
              <c:strCache>
                <c:ptCount val="1"/>
                <c:pt idx="0">
                  <c:v>目標値</c:v>
                </c:pt>
              </c:strCache>
            </c:strRef>
          </c:tx>
          <c:spPr>
            <a:ln w="12700" cap="rnd">
              <a:solidFill>
                <a:srgbClr val="0000FF"/>
              </a:solidFill>
              <a:prstDash val="sysDash"/>
              <a:round/>
            </a:ln>
            <a:effectLst/>
          </c:spPr>
          <c:marker>
            <c:symbol val="square"/>
            <c:size val="6"/>
            <c:spPr>
              <a:solidFill>
                <a:srgbClr val="0000FF"/>
              </a:solidFill>
              <a:ln w="9525">
                <a:solidFill>
                  <a:srgbClr val="0000FF"/>
                </a:solidFill>
              </a:ln>
              <a:effectLst/>
            </c:spPr>
          </c:marker>
          <c:xVal>
            <c:numRef>
              <c:f>平均値!$B$17:$B$18</c:f>
              <c:numCache>
                <c:formatCode>General</c:formatCode>
                <c:ptCount val="2"/>
                <c:pt idx="0">
                  <c:v>22</c:v>
                </c:pt>
                <c:pt idx="1">
                  <c:v>34</c:v>
                </c:pt>
              </c:numCache>
            </c:numRef>
          </c:xVal>
          <c:yVal>
            <c:numRef>
              <c:f>平均値!$C$17:$C$18</c:f>
              <c:numCache>
                <c:formatCode>General</c:formatCode>
                <c:ptCount val="2"/>
                <c:pt idx="0">
                  <c:v>139.11251939989654</c:v>
                </c:pt>
                <c:pt idx="1">
                  <c:v>134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2B-455D-8D52-DA8C7C802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946136"/>
        <c:axId val="525951512"/>
      </c:scatterChart>
      <c:valAx>
        <c:axId val="442946136"/>
        <c:scaling>
          <c:orientation val="minMax"/>
          <c:max val="35"/>
          <c:min val="1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平成（年）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5951512"/>
        <c:crosses val="autoZero"/>
        <c:crossBetween val="midCat"/>
        <c:majorUnit val="1"/>
      </c:valAx>
      <c:valAx>
        <c:axId val="525951512"/>
        <c:scaling>
          <c:orientation val="minMax"/>
        </c:scaling>
        <c:delete val="0"/>
        <c:axPos val="l"/>
        <c:title>
          <c:tx>
            <c:strRef>
              <c:f>平均値!$B$14:$I$14</c:f>
              <c:strCache>
                <c:ptCount val="8"/>
                <c:pt idx="0">
                  <c:v>収縮期血圧(mmHg)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2946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66200042140249"/>
          <c:y val="0.12358929528672526"/>
          <c:w val="0.27416540431299219"/>
          <c:h val="0.158741238278587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平均値!$B$13:$I$13</c:f>
          <c:strCache>
            <c:ptCount val="8"/>
            <c:pt idx="0">
              <c:v>収縮期血圧の平均値の推移（男性）年齢階級別</c:v>
            </c:pt>
          </c:strCache>
        </c:strRef>
      </c:tx>
      <c:layout>
        <c:manualLayout>
          <c:xMode val="edge"/>
          <c:yMode val="edge"/>
          <c:x val="0.21245696236569978"/>
          <c:y val="2.3715410099195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1911061707151481"/>
          <c:y val="0.10362327064760499"/>
          <c:w val="0.7776252264473178"/>
          <c:h val="0.75573957533439662"/>
        </c:manualLayout>
      </c:layout>
      <c:scatterChart>
        <c:scatterStyle val="lineMarker"/>
        <c:varyColors val="0"/>
        <c:ser>
          <c:idx val="3"/>
          <c:order val="0"/>
          <c:tx>
            <c:strRef>
              <c:f>平均値!$C$27</c:f>
              <c:strCache>
                <c:ptCount val="1"/>
                <c:pt idx="0">
                  <c:v>20～29歳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平均値!$K$28:$K$46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28-4DCF-A562-810ED593896D}"/>
            </c:ext>
          </c:extLst>
        </c:ser>
        <c:ser>
          <c:idx val="0"/>
          <c:order val="1"/>
          <c:tx>
            <c:strRef>
              <c:f>平均値!$L$27</c:f>
              <c:strCache>
                <c:ptCount val="1"/>
                <c:pt idx="0">
                  <c:v>30～39歳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平均値!$L$28:$L$46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28-4DCF-A562-810ED593896D}"/>
            </c:ext>
          </c:extLst>
        </c:ser>
        <c:ser>
          <c:idx val="1"/>
          <c:order val="2"/>
          <c:tx>
            <c:strRef>
              <c:f>平均値!$E$27</c:f>
              <c:strCache>
                <c:ptCount val="1"/>
                <c:pt idx="0">
                  <c:v>40～49歳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平均値!$M$28:$M$46</c:f>
              <c:numCache>
                <c:formatCode>General</c:formatCode>
                <c:ptCount val="19"/>
                <c:pt idx="0">
                  <c:v>130.19999999999999</c:v>
                </c:pt>
                <c:pt idx="1">
                  <c:v>131.30000000000001</c:v>
                </c:pt>
                <c:pt idx="2">
                  <c:v>129.6</c:v>
                </c:pt>
                <c:pt idx="3">
                  <c:v>128.19999999999999</c:v>
                </c:pt>
                <c:pt idx="4">
                  <c:v>130</c:v>
                </c:pt>
                <c:pt idx="5">
                  <c:v>128.30000000000001</c:v>
                </c:pt>
                <c:pt idx="6">
                  <c:v>129.30000000000001</c:v>
                </c:pt>
                <c:pt idx="7">
                  <c:v>128.6</c:v>
                </c:pt>
                <c:pt idx="8">
                  <c:v>130.6</c:v>
                </c:pt>
                <c:pt idx="9">
                  <c:v>127.8</c:v>
                </c:pt>
                <c:pt idx="10">
                  <c:v>127.2</c:v>
                </c:pt>
                <c:pt idx="11">
                  <c:v>126.4</c:v>
                </c:pt>
                <c:pt idx="12">
                  <c:v>126.5</c:v>
                </c:pt>
                <c:pt idx="13">
                  <c:v>126.1</c:v>
                </c:pt>
                <c:pt idx="14">
                  <c:v>125.7</c:v>
                </c:pt>
                <c:pt idx="15">
                  <c:v>125.7</c:v>
                </c:pt>
                <c:pt idx="16">
                  <c:v>126.8</c:v>
                </c:pt>
                <c:pt idx="17">
                  <c:v>128.30000000000001</c:v>
                </c:pt>
                <c:pt idx="18">
                  <c:v>126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E7-4092-98F4-961E0B7FAE95}"/>
            </c:ext>
          </c:extLst>
        </c:ser>
        <c:ser>
          <c:idx val="2"/>
          <c:order val="3"/>
          <c:tx>
            <c:strRef>
              <c:f>平均値!$F$27</c:f>
              <c:strCache>
                <c:ptCount val="1"/>
                <c:pt idx="0">
                  <c:v>50～59歳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平均値!$N$28:$N$46</c:f>
              <c:numCache>
                <c:formatCode>General</c:formatCode>
                <c:ptCount val="19"/>
                <c:pt idx="0">
                  <c:v>137.30000000000001</c:v>
                </c:pt>
                <c:pt idx="1">
                  <c:v>137.69999999999999</c:v>
                </c:pt>
                <c:pt idx="2">
                  <c:v>137.9</c:v>
                </c:pt>
                <c:pt idx="3">
                  <c:v>135.9</c:v>
                </c:pt>
                <c:pt idx="4">
                  <c:v>136.69999999999999</c:v>
                </c:pt>
                <c:pt idx="5">
                  <c:v>133.69999999999999</c:v>
                </c:pt>
                <c:pt idx="6">
                  <c:v>138.19999999999999</c:v>
                </c:pt>
                <c:pt idx="7">
                  <c:v>137.5</c:v>
                </c:pt>
                <c:pt idx="8">
                  <c:v>135.9</c:v>
                </c:pt>
                <c:pt idx="9">
                  <c:v>136.80000000000001</c:v>
                </c:pt>
                <c:pt idx="10">
                  <c:v>135.4</c:v>
                </c:pt>
                <c:pt idx="11">
                  <c:v>134.80000000000001</c:v>
                </c:pt>
                <c:pt idx="12">
                  <c:v>135.69999999999999</c:v>
                </c:pt>
                <c:pt idx="13">
                  <c:v>134.9</c:v>
                </c:pt>
                <c:pt idx="14">
                  <c:v>134.5</c:v>
                </c:pt>
                <c:pt idx="15">
                  <c:v>133.1</c:v>
                </c:pt>
                <c:pt idx="16">
                  <c:v>134.69999999999999</c:v>
                </c:pt>
                <c:pt idx="17">
                  <c:v>133.4</c:v>
                </c:pt>
                <c:pt idx="18">
                  <c:v>134.1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2E7-4092-98F4-961E0B7FAE95}"/>
            </c:ext>
          </c:extLst>
        </c:ser>
        <c:ser>
          <c:idx val="4"/>
          <c:order val="4"/>
          <c:tx>
            <c:strRef>
              <c:f>平均値!$G$27</c:f>
              <c:strCache>
                <c:ptCount val="1"/>
                <c:pt idx="0">
                  <c:v>60～69歳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平均値!$O$28:$O$46</c:f>
              <c:numCache>
                <c:formatCode>General</c:formatCode>
                <c:ptCount val="19"/>
                <c:pt idx="0">
                  <c:v>142.1</c:v>
                </c:pt>
                <c:pt idx="1">
                  <c:v>143.1</c:v>
                </c:pt>
                <c:pt idx="2">
                  <c:v>143</c:v>
                </c:pt>
                <c:pt idx="3">
                  <c:v>141.1</c:v>
                </c:pt>
                <c:pt idx="4">
                  <c:v>142.6</c:v>
                </c:pt>
                <c:pt idx="5">
                  <c:v>139.9</c:v>
                </c:pt>
                <c:pt idx="6">
                  <c:v>141.30000000000001</c:v>
                </c:pt>
                <c:pt idx="7">
                  <c:v>142.1</c:v>
                </c:pt>
                <c:pt idx="8">
                  <c:v>139.69999999999999</c:v>
                </c:pt>
                <c:pt idx="9">
                  <c:v>140.80000000000001</c:v>
                </c:pt>
                <c:pt idx="10">
                  <c:v>139.69999999999999</c:v>
                </c:pt>
                <c:pt idx="11">
                  <c:v>139.6</c:v>
                </c:pt>
                <c:pt idx="12">
                  <c:v>138.69999999999999</c:v>
                </c:pt>
                <c:pt idx="13">
                  <c:v>138.1</c:v>
                </c:pt>
                <c:pt idx="14">
                  <c:v>138.69999999999999</c:v>
                </c:pt>
                <c:pt idx="15">
                  <c:v>137.9</c:v>
                </c:pt>
                <c:pt idx="16">
                  <c:v>137.6</c:v>
                </c:pt>
                <c:pt idx="17">
                  <c:v>138.19999999999999</c:v>
                </c:pt>
                <c:pt idx="18">
                  <c:v>138.80000000000001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2E7-4092-98F4-961E0B7FAE95}"/>
            </c:ext>
          </c:extLst>
        </c:ser>
        <c:ser>
          <c:idx val="5"/>
          <c:order val="5"/>
          <c:tx>
            <c:strRef>
              <c:f>平均値!$H$27</c:f>
              <c:strCache>
                <c:ptCount val="1"/>
                <c:pt idx="0">
                  <c:v>70～79歳</c:v>
                </c:pt>
              </c:strCache>
            </c:strRef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平均値!$P$28:$P$46</c:f>
              <c:numCache>
                <c:formatCode>General</c:formatCode>
                <c:ptCount val="19"/>
                <c:pt idx="0">
                  <c:v>144.1</c:v>
                </c:pt>
                <c:pt idx="1">
                  <c:v>144.30000000000001</c:v>
                </c:pt>
                <c:pt idx="2">
                  <c:v>144.69999999999999</c:v>
                </c:pt>
                <c:pt idx="3">
                  <c:v>142</c:v>
                </c:pt>
                <c:pt idx="4">
                  <c:v>143.5</c:v>
                </c:pt>
                <c:pt idx="5">
                  <c:v>142.6</c:v>
                </c:pt>
                <c:pt idx="6">
                  <c:v>141.6</c:v>
                </c:pt>
                <c:pt idx="7">
                  <c:v>142.9</c:v>
                </c:pt>
                <c:pt idx="8">
                  <c:v>140</c:v>
                </c:pt>
                <c:pt idx="9">
                  <c:v>141.69999999999999</c:v>
                </c:pt>
                <c:pt idx="10">
                  <c:v>141.30000000000001</c:v>
                </c:pt>
                <c:pt idx="11">
                  <c:v>141.1</c:v>
                </c:pt>
                <c:pt idx="12">
                  <c:v>139.69999999999999</c:v>
                </c:pt>
                <c:pt idx="13">
                  <c:v>139.80000000000001</c:v>
                </c:pt>
                <c:pt idx="14">
                  <c:v>139.30000000000001</c:v>
                </c:pt>
                <c:pt idx="15">
                  <c:v>137.9</c:v>
                </c:pt>
                <c:pt idx="16">
                  <c:v>138.1</c:v>
                </c:pt>
                <c:pt idx="17">
                  <c:v>139.6</c:v>
                </c:pt>
                <c:pt idx="18">
                  <c:v>139.6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2E7-4092-98F4-961E0B7FAE95}"/>
            </c:ext>
          </c:extLst>
        </c:ser>
        <c:ser>
          <c:idx val="7"/>
          <c:order val="6"/>
          <c:tx>
            <c:strRef>
              <c:f>平均値!$I$27</c:f>
              <c:strCache>
                <c:ptCount val="1"/>
                <c:pt idx="0">
                  <c:v>80歳以上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平均値!$Q$28:$Q$46</c:f>
              <c:numCache>
                <c:formatCode>General</c:formatCode>
                <c:ptCount val="19"/>
                <c:pt idx="0">
                  <c:v>146.1</c:v>
                </c:pt>
                <c:pt idx="1">
                  <c:v>145.5</c:v>
                </c:pt>
                <c:pt idx="2">
                  <c:v>146.30000000000001</c:v>
                </c:pt>
                <c:pt idx="3">
                  <c:v>142.9</c:v>
                </c:pt>
                <c:pt idx="4">
                  <c:v>144.4</c:v>
                </c:pt>
                <c:pt idx="5">
                  <c:v>145.30000000000001</c:v>
                </c:pt>
                <c:pt idx="6">
                  <c:v>141.9</c:v>
                </c:pt>
                <c:pt idx="7">
                  <c:v>143.69999999999999</c:v>
                </c:pt>
                <c:pt idx="8">
                  <c:v>140.19999999999999</c:v>
                </c:pt>
                <c:pt idx="9">
                  <c:v>142.5</c:v>
                </c:pt>
                <c:pt idx="10">
                  <c:v>142.9</c:v>
                </c:pt>
                <c:pt idx="11">
                  <c:v>142.6</c:v>
                </c:pt>
                <c:pt idx="12">
                  <c:v>140.69999999999999</c:v>
                </c:pt>
                <c:pt idx="13">
                  <c:v>141.5</c:v>
                </c:pt>
                <c:pt idx="14">
                  <c:v>139.80000000000001</c:v>
                </c:pt>
                <c:pt idx="15">
                  <c:v>137.80000000000001</c:v>
                </c:pt>
                <c:pt idx="16">
                  <c:v>138.5</c:v>
                </c:pt>
                <c:pt idx="17">
                  <c:v>140.9</c:v>
                </c:pt>
                <c:pt idx="18">
                  <c:v>140.30000000000001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C3-4661-8BB9-90C7E9558C59}"/>
            </c:ext>
          </c:extLst>
        </c:ser>
        <c:ser>
          <c:idx val="6"/>
          <c:order val="7"/>
          <c:tx>
            <c:v>年齢調整</c:v>
          </c:tx>
          <c:spPr>
            <a:ln w="2540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平均値!$S$28:$S$46</c:f>
              <c:numCache>
                <c:formatCode>General</c:formatCode>
                <c:ptCount val="19"/>
                <c:pt idx="0">
                  <c:v>141.80455250905328</c:v>
                </c:pt>
                <c:pt idx="1">
                  <c:v>142.11562338334195</c:v>
                </c:pt>
                <c:pt idx="2">
                  <c:v>142.2627004655975</c:v>
                </c:pt>
                <c:pt idx="3">
                  <c:v>139.80931195033628</c:v>
                </c:pt>
                <c:pt idx="4">
                  <c:v>141.23771339886187</c:v>
                </c:pt>
                <c:pt idx="5">
                  <c:v>139.96859803414381</c:v>
                </c:pt>
                <c:pt idx="6">
                  <c:v>139.93698913605795</c:v>
                </c:pt>
                <c:pt idx="7">
                  <c:v>140.76130367304705</c:v>
                </c:pt>
                <c:pt idx="8">
                  <c:v>138.4886187273668</c:v>
                </c:pt>
                <c:pt idx="9">
                  <c:v>139.64609415416453</c:v>
                </c:pt>
                <c:pt idx="10">
                  <c:v>139.11251939989654</c:v>
                </c:pt>
                <c:pt idx="11">
                  <c:v>138.79730988101397</c:v>
                </c:pt>
                <c:pt idx="12">
                  <c:v>137.86813243662698</c:v>
                </c:pt>
                <c:pt idx="13">
                  <c:v>137.79456802897053</c:v>
                </c:pt>
                <c:pt idx="14">
                  <c:v>137.2877392653906</c:v>
                </c:pt>
                <c:pt idx="15">
                  <c:v>136.01893429901705</c:v>
                </c:pt>
                <c:pt idx="16">
                  <c:v>136.50801862390068</c:v>
                </c:pt>
                <c:pt idx="17">
                  <c:v>137.61096740817382</c:v>
                </c:pt>
                <c:pt idx="18">
                  <c:v>137.48836006207966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2E7-4092-98F4-961E0B7FA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946136"/>
        <c:axId val="525951512"/>
      </c:scatterChart>
      <c:valAx>
        <c:axId val="442946136"/>
        <c:scaling>
          <c:orientation val="minMax"/>
          <c:max val="35"/>
          <c:min val="1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平成（年）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5951512"/>
        <c:crosses val="autoZero"/>
        <c:crossBetween val="midCat"/>
        <c:majorUnit val="1"/>
      </c:valAx>
      <c:valAx>
        <c:axId val="525951512"/>
        <c:scaling>
          <c:orientation val="minMax"/>
        </c:scaling>
        <c:delete val="0"/>
        <c:axPos val="l"/>
        <c:title>
          <c:tx>
            <c:strRef>
              <c:f>平均値!$B$14:$I$14</c:f>
              <c:strCache>
                <c:ptCount val="8"/>
                <c:pt idx="0">
                  <c:v>収縮期血圧(mmHg)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2946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191559659191356"/>
          <c:y val="0.38919746008811362"/>
          <c:w val="0.17521586610007994"/>
          <c:h val="0.44105974090206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平均値!$B$13:$I$13</c:f>
          <c:strCache>
            <c:ptCount val="8"/>
            <c:pt idx="0">
              <c:v>収縮期血圧の平均値の推移（男性）年齢階級別</c:v>
            </c:pt>
          </c:strCache>
        </c:strRef>
      </c:tx>
      <c:layout>
        <c:manualLayout>
          <c:xMode val="edge"/>
          <c:yMode val="edge"/>
          <c:x val="0.21245696236569978"/>
          <c:y val="2.3715410099195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1911061707151481"/>
          <c:y val="0.10362327064760499"/>
          <c:w val="0.7776252264473178"/>
          <c:h val="0.75573957533439662"/>
        </c:manualLayout>
      </c:layout>
      <c:scatterChart>
        <c:scatterStyle val="lineMarker"/>
        <c:varyColors val="0"/>
        <c:ser>
          <c:idx val="3"/>
          <c:order val="0"/>
          <c:tx>
            <c:strRef>
              <c:f>平均値!$C$27</c:f>
              <c:strCache>
                <c:ptCount val="1"/>
                <c:pt idx="0">
                  <c:v>20～29歳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平均値!$AT$28:$AT$46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E88-4043-91E4-1B4E92BCCA78}"/>
            </c:ext>
          </c:extLst>
        </c:ser>
        <c:ser>
          <c:idx val="0"/>
          <c:order val="1"/>
          <c:tx>
            <c:strRef>
              <c:f>平均値!$L$27</c:f>
              <c:strCache>
                <c:ptCount val="1"/>
                <c:pt idx="0">
                  <c:v>30～39歳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平均値!$AU$28:$AU$46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E88-4043-91E4-1B4E92BCCA78}"/>
            </c:ext>
          </c:extLst>
        </c:ser>
        <c:ser>
          <c:idx val="1"/>
          <c:order val="2"/>
          <c:tx>
            <c:strRef>
              <c:f>平均値!$E$27</c:f>
              <c:strCache>
                <c:ptCount val="1"/>
                <c:pt idx="0">
                  <c:v>40～49歳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平均値!$AV$28:$AV$46</c:f>
              <c:numCache>
                <c:formatCode>General</c:formatCode>
                <c:ptCount val="19"/>
                <c:pt idx="0">
                  <c:v>130.19999999999999</c:v>
                </c:pt>
                <c:pt idx="1">
                  <c:v>130.36666666666667</c:v>
                </c:pt>
                <c:pt idx="2">
                  <c:v>129.69999999999999</c:v>
                </c:pt>
                <c:pt idx="3">
                  <c:v>129.26666666666665</c:v>
                </c:pt>
                <c:pt idx="4">
                  <c:v>128.83333333333334</c:v>
                </c:pt>
                <c:pt idx="5">
                  <c:v>129.20000000000002</c:v>
                </c:pt>
                <c:pt idx="6">
                  <c:v>128.73333333333335</c:v>
                </c:pt>
                <c:pt idx="7">
                  <c:v>129.5</c:v>
                </c:pt>
                <c:pt idx="8">
                  <c:v>129</c:v>
                </c:pt>
                <c:pt idx="9">
                  <c:v>128.53333333333333</c:v>
                </c:pt>
                <c:pt idx="10">
                  <c:v>127.13333333333333</c:v>
                </c:pt>
                <c:pt idx="11">
                  <c:v>126.7</c:v>
                </c:pt>
                <c:pt idx="12">
                  <c:v>126.33333333333333</c:v>
                </c:pt>
                <c:pt idx="13">
                  <c:v>126.10000000000001</c:v>
                </c:pt>
                <c:pt idx="14">
                  <c:v>125.83333333333333</c:v>
                </c:pt>
                <c:pt idx="15">
                  <c:v>126.06666666666666</c:v>
                </c:pt>
                <c:pt idx="16">
                  <c:v>126.93333333333334</c:v>
                </c:pt>
                <c:pt idx="17">
                  <c:v>127.03333333333335</c:v>
                </c:pt>
                <c:pt idx="18">
                  <c:v>126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E88-4043-91E4-1B4E92BCCA78}"/>
            </c:ext>
          </c:extLst>
        </c:ser>
        <c:ser>
          <c:idx val="2"/>
          <c:order val="3"/>
          <c:tx>
            <c:strRef>
              <c:f>平均値!$F$27</c:f>
              <c:strCache>
                <c:ptCount val="1"/>
                <c:pt idx="0">
                  <c:v>50～59歳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平均値!$AW$28:$AW$46</c:f>
              <c:numCache>
                <c:formatCode>General</c:formatCode>
                <c:ptCount val="19"/>
                <c:pt idx="0">
                  <c:v>137.30000000000001</c:v>
                </c:pt>
                <c:pt idx="1">
                  <c:v>137.63333333333333</c:v>
                </c:pt>
                <c:pt idx="2">
                  <c:v>137.16666666666666</c:v>
                </c:pt>
                <c:pt idx="3">
                  <c:v>136.83333333333334</c:v>
                </c:pt>
                <c:pt idx="4">
                  <c:v>135.43333333333334</c:v>
                </c:pt>
                <c:pt idx="5">
                  <c:v>136.19999999999999</c:v>
                </c:pt>
                <c:pt idx="6">
                  <c:v>136.46666666666667</c:v>
                </c:pt>
                <c:pt idx="7">
                  <c:v>137.20000000000002</c:v>
                </c:pt>
                <c:pt idx="8">
                  <c:v>136.73333333333332</c:v>
                </c:pt>
                <c:pt idx="9">
                  <c:v>136.03333333333333</c:v>
                </c:pt>
                <c:pt idx="10">
                  <c:v>135.66666666666669</c:v>
                </c:pt>
                <c:pt idx="11">
                  <c:v>135.30000000000001</c:v>
                </c:pt>
                <c:pt idx="12">
                  <c:v>135.13333333333333</c:v>
                </c:pt>
                <c:pt idx="13">
                  <c:v>135.03333333333333</c:v>
                </c:pt>
                <c:pt idx="14">
                  <c:v>134.16666666666666</c:v>
                </c:pt>
                <c:pt idx="15">
                  <c:v>134.1</c:v>
                </c:pt>
                <c:pt idx="16">
                  <c:v>133.73333333333332</c:v>
                </c:pt>
                <c:pt idx="17">
                  <c:v>134.06666666666669</c:v>
                </c:pt>
                <c:pt idx="18">
                  <c:v>134.1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E88-4043-91E4-1B4E92BCCA78}"/>
            </c:ext>
          </c:extLst>
        </c:ser>
        <c:ser>
          <c:idx val="4"/>
          <c:order val="4"/>
          <c:tx>
            <c:strRef>
              <c:f>平均値!$G$27</c:f>
              <c:strCache>
                <c:ptCount val="1"/>
                <c:pt idx="0">
                  <c:v>60～69歳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平均値!$AX$28:$AX$46</c:f>
              <c:numCache>
                <c:formatCode>General</c:formatCode>
                <c:ptCount val="19"/>
                <c:pt idx="0">
                  <c:v>142.1</c:v>
                </c:pt>
                <c:pt idx="1">
                  <c:v>142.73333333333332</c:v>
                </c:pt>
                <c:pt idx="2">
                  <c:v>142.4</c:v>
                </c:pt>
                <c:pt idx="3">
                  <c:v>142.23333333333335</c:v>
                </c:pt>
                <c:pt idx="4">
                  <c:v>141.20000000000002</c:v>
                </c:pt>
                <c:pt idx="5">
                  <c:v>141.26666666666668</c:v>
                </c:pt>
                <c:pt idx="6">
                  <c:v>141.10000000000002</c:v>
                </c:pt>
                <c:pt idx="7">
                  <c:v>141.03333333333333</c:v>
                </c:pt>
                <c:pt idx="8">
                  <c:v>140.86666666666665</c:v>
                </c:pt>
                <c:pt idx="9">
                  <c:v>140.06666666666666</c:v>
                </c:pt>
                <c:pt idx="10">
                  <c:v>140.03333333333333</c:v>
                </c:pt>
                <c:pt idx="11">
                  <c:v>139.33333333333331</c:v>
                </c:pt>
                <c:pt idx="12">
                  <c:v>138.79999999999998</c:v>
                </c:pt>
                <c:pt idx="13">
                  <c:v>138.49999999999997</c:v>
                </c:pt>
                <c:pt idx="14">
                  <c:v>138.23333333333332</c:v>
                </c:pt>
                <c:pt idx="15">
                  <c:v>138.06666666666669</c:v>
                </c:pt>
                <c:pt idx="16">
                  <c:v>137.9</c:v>
                </c:pt>
                <c:pt idx="17">
                  <c:v>138.19999999999999</c:v>
                </c:pt>
                <c:pt idx="18">
                  <c:v>138.80000000000001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E88-4043-91E4-1B4E92BCCA78}"/>
            </c:ext>
          </c:extLst>
        </c:ser>
        <c:ser>
          <c:idx val="5"/>
          <c:order val="5"/>
          <c:tx>
            <c:strRef>
              <c:f>平均値!$H$27</c:f>
              <c:strCache>
                <c:ptCount val="1"/>
                <c:pt idx="0">
                  <c:v>70～79歳</c:v>
                </c:pt>
              </c:strCache>
            </c:strRef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平均値!$AY$28:$AY$46</c:f>
              <c:numCache>
                <c:formatCode>General</c:formatCode>
                <c:ptCount val="19"/>
                <c:pt idx="0">
                  <c:v>144.1</c:v>
                </c:pt>
                <c:pt idx="1">
                  <c:v>144.36666666666665</c:v>
                </c:pt>
                <c:pt idx="2">
                  <c:v>143.66666666666666</c:v>
                </c:pt>
                <c:pt idx="3">
                  <c:v>143.4</c:v>
                </c:pt>
                <c:pt idx="4">
                  <c:v>142.70000000000002</c:v>
                </c:pt>
                <c:pt idx="5">
                  <c:v>142.56666666666669</c:v>
                </c:pt>
                <c:pt idx="6">
                  <c:v>142.36666666666667</c:v>
                </c:pt>
                <c:pt idx="7">
                  <c:v>141.5</c:v>
                </c:pt>
                <c:pt idx="8">
                  <c:v>141.53333333333333</c:v>
                </c:pt>
                <c:pt idx="9">
                  <c:v>141</c:v>
                </c:pt>
                <c:pt idx="10">
                  <c:v>141.36666666666667</c:v>
                </c:pt>
                <c:pt idx="11">
                  <c:v>140.69999999999999</c:v>
                </c:pt>
                <c:pt idx="12">
                  <c:v>140.19999999999999</c:v>
                </c:pt>
                <c:pt idx="13">
                  <c:v>139.6</c:v>
                </c:pt>
                <c:pt idx="14">
                  <c:v>139</c:v>
                </c:pt>
                <c:pt idx="15">
                  <c:v>138.43333333333337</c:v>
                </c:pt>
                <c:pt idx="16">
                  <c:v>138.53333333333333</c:v>
                </c:pt>
                <c:pt idx="17">
                  <c:v>139.1</c:v>
                </c:pt>
                <c:pt idx="18">
                  <c:v>139.6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E88-4043-91E4-1B4E92BCCA78}"/>
            </c:ext>
          </c:extLst>
        </c:ser>
        <c:ser>
          <c:idx val="7"/>
          <c:order val="6"/>
          <c:tx>
            <c:strRef>
              <c:f>平均値!$I$27</c:f>
              <c:strCache>
                <c:ptCount val="1"/>
                <c:pt idx="0">
                  <c:v>80歳以上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平均値!$AZ$28:$AZ$46</c:f>
              <c:numCache>
                <c:formatCode>General</c:formatCode>
                <c:ptCount val="19"/>
                <c:pt idx="0">
                  <c:v>146.1</c:v>
                </c:pt>
                <c:pt idx="1">
                  <c:v>145.96666666666667</c:v>
                </c:pt>
                <c:pt idx="2">
                  <c:v>144.9</c:v>
                </c:pt>
                <c:pt idx="3">
                  <c:v>144.53333333333333</c:v>
                </c:pt>
                <c:pt idx="4">
                  <c:v>144.20000000000002</c:v>
                </c:pt>
                <c:pt idx="5">
                  <c:v>143.86666666666667</c:v>
                </c:pt>
                <c:pt idx="6">
                  <c:v>143.63333333333335</c:v>
                </c:pt>
                <c:pt idx="7">
                  <c:v>141.93333333333334</c:v>
                </c:pt>
                <c:pt idx="8">
                  <c:v>142.13333333333333</c:v>
                </c:pt>
                <c:pt idx="9">
                  <c:v>141.86666666666667</c:v>
                </c:pt>
                <c:pt idx="10">
                  <c:v>142.66666666666666</c:v>
                </c:pt>
                <c:pt idx="11">
                  <c:v>142.06666666666666</c:v>
                </c:pt>
                <c:pt idx="12">
                  <c:v>141.6</c:v>
                </c:pt>
                <c:pt idx="13">
                  <c:v>140.66666666666666</c:v>
                </c:pt>
                <c:pt idx="14">
                  <c:v>139.70000000000002</c:v>
                </c:pt>
                <c:pt idx="15">
                  <c:v>138.70000000000002</c:v>
                </c:pt>
                <c:pt idx="16">
                  <c:v>139.06666666666669</c:v>
                </c:pt>
                <c:pt idx="17">
                  <c:v>139.9</c:v>
                </c:pt>
                <c:pt idx="18">
                  <c:v>140.30000000000001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E88-4043-91E4-1B4E92BCCA78}"/>
            </c:ext>
          </c:extLst>
        </c:ser>
        <c:ser>
          <c:idx val="6"/>
          <c:order val="7"/>
          <c:tx>
            <c:v>年齢調整</c:v>
          </c:tx>
          <c:spPr>
            <a:ln w="2540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平均値!$B$28:$B$46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平均値!$BB$28:$BB$46</c:f>
              <c:numCache>
                <c:formatCode>General</c:formatCode>
                <c:ptCount val="19"/>
                <c:pt idx="0">
                  <c:v>141.80455250905328</c:v>
                </c:pt>
                <c:pt idx="1">
                  <c:v>142.0609587859976</c:v>
                </c:pt>
                <c:pt idx="2">
                  <c:v>141.39587859975856</c:v>
                </c:pt>
                <c:pt idx="3">
                  <c:v>141.10324193826523</c:v>
                </c:pt>
                <c:pt idx="4">
                  <c:v>140.33854112778067</c:v>
                </c:pt>
                <c:pt idx="5">
                  <c:v>140.38110018968788</c:v>
                </c:pt>
                <c:pt idx="6">
                  <c:v>140.22229694774961</c:v>
                </c:pt>
                <c:pt idx="7">
                  <c:v>139.72897051215728</c:v>
                </c:pt>
                <c:pt idx="8">
                  <c:v>139.63200551819281</c:v>
                </c:pt>
                <c:pt idx="9">
                  <c:v>139.08241076047594</c:v>
                </c:pt>
                <c:pt idx="10">
                  <c:v>139.18530781169167</c:v>
                </c:pt>
                <c:pt idx="11">
                  <c:v>138.59265390584582</c:v>
                </c:pt>
                <c:pt idx="12">
                  <c:v>138.15333678220384</c:v>
                </c:pt>
                <c:pt idx="13">
                  <c:v>137.65014657699604</c:v>
                </c:pt>
                <c:pt idx="14">
                  <c:v>137.03374719779274</c:v>
                </c:pt>
                <c:pt idx="15">
                  <c:v>136.60489739610279</c:v>
                </c:pt>
                <c:pt idx="16">
                  <c:v>136.71264011036385</c:v>
                </c:pt>
                <c:pt idx="17">
                  <c:v>137.2024486980514</c:v>
                </c:pt>
                <c:pt idx="18">
                  <c:v>137.48836006207966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E88-4043-91E4-1B4E92BCC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946136"/>
        <c:axId val="525951512"/>
      </c:scatterChart>
      <c:valAx>
        <c:axId val="442946136"/>
        <c:scaling>
          <c:orientation val="minMax"/>
          <c:max val="35"/>
          <c:min val="1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平成（年）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5951512"/>
        <c:crosses val="autoZero"/>
        <c:crossBetween val="midCat"/>
        <c:majorUnit val="1"/>
      </c:valAx>
      <c:valAx>
        <c:axId val="525951512"/>
        <c:scaling>
          <c:orientation val="minMax"/>
        </c:scaling>
        <c:delete val="0"/>
        <c:axPos val="l"/>
        <c:title>
          <c:tx>
            <c:strRef>
              <c:f>平均値!$B$14:$I$14</c:f>
              <c:strCache>
                <c:ptCount val="8"/>
                <c:pt idx="0">
                  <c:v>収縮期血圧(mmHg)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2946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191559659191356"/>
          <c:y val="0.38919746008811362"/>
          <c:w val="0.17521586610007994"/>
          <c:h val="0.44105974090206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割合!$B$12:$I$12</c:f>
          <c:strCache>
            <c:ptCount val="8"/>
            <c:pt idx="0">
              <c:v>●●の割合の推移（男性）20-89歳</c:v>
            </c:pt>
          </c:strCache>
        </c:strRef>
      </c:tx>
      <c:layout>
        <c:manualLayout>
          <c:xMode val="edge"/>
          <c:yMode val="edge"/>
          <c:x val="0.21245696236569978"/>
          <c:y val="2.3715410099195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1911061707151481"/>
          <c:y val="0.10362327064760499"/>
          <c:w val="0.69843326065423439"/>
          <c:h val="0.74231193777992055"/>
        </c:manualLayout>
      </c:layout>
      <c:scatterChart>
        <c:scatterStyle val="lineMarker"/>
        <c:varyColors val="0"/>
        <c:ser>
          <c:idx val="3"/>
          <c:order val="0"/>
          <c:tx>
            <c:strRef>
              <c:f>割合!$R$27</c:f>
              <c:strCache>
                <c:ptCount val="1"/>
                <c:pt idx="0">
                  <c:v>粗割合</c:v>
                </c:pt>
              </c:strCache>
            </c:strRef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割合!$AR$28:$AR$46</c:f>
                <c:numCache>
                  <c:formatCode>General</c:formatCode>
                  <c:ptCount val="19"/>
                  <c:pt idx="0">
                    <c:v>1.1062877267447823E-2</c:v>
                  </c:pt>
                  <c:pt idx="1">
                    <c:v>1.1672915644752235E-2</c:v>
                  </c:pt>
                  <c:pt idx="2">
                    <c:v>1.133782469104007E-2</c:v>
                  </c:pt>
                  <c:pt idx="3">
                    <c:v>1.1554230615606408E-2</c:v>
                  </c:pt>
                  <c:pt idx="4">
                    <c:v>1.360533846606748E-2</c:v>
                  </c:pt>
                  <c:pt idx="5">
                    <c:v>1.283099979919875E-2</c:v>
                  </c:pt>
                  <c:pt idx="6">
                    <c:v>1.2515032541377293E-2</c:v>
                  </c:pt>
                  <c:pt idx="7">
                    <c:v>1.2886722631947222E-2</c:v>
                  </c:pt>
                  <c:pt idx="8">
                    <c:v>1.1782272903842317E-2</c:v>
                  </c:pt>
                  <c:pt idx="9">
                    <c:v>1.1709603930232243E-2</c:v>
                  </c:pt>
                  <c:pt idx="10">
                    <c:v>1.2593109930885707E-2</c:v>
                  </c:pt>
                  <c:pt idx="11">
                    <c:v>1.3297557362787284E-2</c:v>
                  </c:pt>
                  <c:pt idx="12">
                    <c:v>6.500232365852749E-3</c:v>
                  </c:pt>
                  <c:pt idx="13">
                    <c:v>1.3038754162929761E-2</c:v>
                  </c:pt>
                  <c:pt idx="14">
                    <c:v>1.2905235210266179E-2</c:v>
                  </c:pt>
                  <c:pt idx="15">
                    <c:v>1.2880829325866903E-2</c:v>
                  </c:pt>
                  <c:pt idx="16">
                    <c:v>7.1842238746473832E-3</c:v>
                  </c:pt>
                  <c:pt idx="17">
                    <c:v>1.4090078211121668E-2</c:v>
                  </c:pt>
                  <c:pt idx="18">
                    <c:v>1.4192629355670366E-2</c:v>
                  </c:pt>
                </c:numCache>
              </c:numRef>
            </c:plus>
            <c:minus>
              <c:numRef>
                <c:f>割合!$AR$28:$AR$46</c:f>
                <c:numCache>
                  <c:formatCode>General</c:formatCode>
                  <c:ptCount val="19"/>
                  <c:pt idx="0">
                    <c:v>1.1062877267447823E-2</c:v>
                  </c:pt>
                  <c:pt idx="1">
                    <c:v>1.1672915644752235E-2</c:v>
                  </c:pt>
                  <c:pt idx="2">
                    <c:v>1.133782469104007E-2</c:v>
                  </c:pt>
                  <c:pt idx="3">
                    <c:v>1.1554230615606408E-2</c:v>
                  </c:pt>
                  <c:pt idx="4">
                    <c:v>1.360533846606748E-2</c:v>
                  </c:pt>
                  <c:pt idx="5">
                    <c:v>1.283099979919875E-2</c:v>
                  </c:pt>
                  <c:pt idx="6">
                    <c:v>1.2515032541377293E-2</c:v>
                  </c:pt>
                  <c:pt idx="7">
                    <c:v>1.2886722631947222E-2</c:v>
                  </c:pt>
                  <c:pt idx="8">
                    <c:v>1.1782272903842317E-2</c:v>
                  </c:pt>
                  <c:pt idx="9">
                    <c:v>1.1709603930232243E-2</c:v>
                  </c:pt>
                  <c:pt idx="10">
                    <c:v>1.2593109930885707E-2</c:v>
                  </c:pt>
                  <c:pt idx="11">
                    <c:v>1.3297557362787284E-2</c:v>
                  </c:pt>
                  <c:pt idx="12">
                    <c:v>6.500232365852749E-3</c:v>
                  </c:pt>
                  <c:pt idx="13">
                    <c:v>1.3038754162929761E-2</c:v>
                  </c:pt>
                  <c:pt idx="14">
                    <c:v>1.2905235210266179E-2</c:v>
                  </c:pt>
                  <c:pt idx="15">
                    <c:v>1.2880829325866903E-2</c:v>
                  </c:pt>
                  <c:pt idx="16">
                    <c:v>7.1842238746473832E-3</c:v>
                  </c:pt>
                  <c:pt idx="17">
                    <c:v>1.4090078211121668E-2</c:v>
                  </c:pt>
                  <c:pt idx="18">
                    <c:v>1.4192629355670366E-2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割合!$R$28:$R$46</c:f>
              <c:numCache>
                <c:formatCode>0.0%</c:formatCode>
                <c:ptCount val="19"/>
                <c:pt idx="0">
                  <c:v>0.12849638622869014</c:v>
                </c:pt>
                <c:pt idx="1">
                  <c:v>0.13541369601221481</c:v>
                </c:pt>
                <c:pt idx="2">
                  <c:v>0.12573511377452387</c:v>
                </c:pt>
                <c:pt idx="3">
                  <c:v>0.12949052746868464</c:v>
                </c:pt>
                <c:pt idx="4">
                  <c:v>0.13662955151088677</c:v>
                </c:pt>
                <c:pt idx="5">
                  <c:v>0.12200554714331663</c:v>
                </c:pt>
                <c:pt idx="6">
                  <c:v>0.1287300081293615</c:v>
                </c:pt>
                <c:pt idx="7">
                  <c:v>0.13035508635647605</c:v>
                </c:pt>
                <c:pt idx="8">
                  <c:v>0.12692629236060826</c:v>
                </c:pt>
                <c:pt idx="9">
                  <c:v>0.11128479627143611</c:v>
                </c:pt>
                <c:pt idx="10">
                  <c:v>0.12760480150121442</c:v>
                </c:pt>
                <c:pt idx="11">
                  <c:v>0.1310400947331358</c:v>
                </c:pt>
                <c:pt idx="12">
                  <c:v>0.12197032053678747</c:v>
                </c:pt>
                <c:pt idx="13">
                  <c:v>0.12278589567703574</c:v>
                </c:pt>
                <c:pt idx="14">
                  <c:v>0.13129972608799037</c:v>
                </c:pt>
                <c:pt idx="15">
                  <c:v>0.11621665779508925</c:v>
                </c:pt>
                <c:pt idx="16">
                  <c:v>0.12654805881014664</c:v>
                </c:pt>
                <c:pt idx="17">
                  <c:v>0.12848409678186443</c:v>
                </c:pt>
                <c:pt idx="18">
                  <c:v>0.12756232422775313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34-4B77-8630-19E78D0494DE}"/>
            </c:ext>
          </c:extLst>
        </c:ser>
        <c:ser>
          <c:idx val="0"/>
          <c:order val="1"/>
          <c:tx>
            <c:strRef>
              <c:f>割合!$S$27</c:f>
              <c:strCache>
                <c:ptCount val="1"/>
                <c:pt idx="0">
                  <c:v>年齢調整割合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割合!$AS$28:$AS$46</c:f>
                <c:numCache>
                  <c:formatCode>General</c:formatCode>
                  <c:ptCount val="19"/>
                  <c:pt idx="0">
                    <c:v>1.147871886858565E-2</c:v>
                  </c:pt>
                  <c:pt idx="1">
                    <c:v>1.2124134572984176E-2</c:v>
                  </c:pt>
                  <c:pt idx="2">
                    <c:v>1.1450232050436616E-2</c:v>
                  </c:pt>
                  <c:pt idx="3">
                    <c:v>1.1739195931059031E-2</c:v>
                  </c:pt>
                  <c:pt idx="4">
                    <c:v>1.3621625321912897E-2</c:v>
                  </c:pt>
                  <c:pt idx="5">
                    <c:v>1.2901494141732242E-2</c:v>
                  </c:pt>
                  <c:pt idx="6">
                    <c:v>1.2606164209619582E-2</c:v>
                  </c:pt>
                  <c:pt idx="7">
                    <c:v>1.2988815073108803E-2</c:v>
                  </c:pt>
                  <c:pt idx="8">
                    <c:v>1.173677423834755E-2</c:v>
                  </c:pt>
                  <c:pt idx="9">
                    <c:v>1.165827115594739E-2</c:v>
                  </c:pt>
                  <c:pt idx="10">
                    <c:v>1.2589162229709013E-2</c:v>
                  </c:pt>
                  <c:pt idx="11">
                    <c:v>1.3343905355537164E-2</c:v>
                  </c:pt>
                  <c:pt idx="12">
                    <c:v>6.4976163848526631E-3</c:v>
                  </c:pt>
                  <c:pt idx="13">
                    <c:v>1.3055596609543431E-2</c:v>
                  </c:pt>
                  <c:pt idx="14">
                    <c:v>1.2963438949714504E-2</c:v>
                  </c:pt>
                  <c:pt idx="15">
                    <c:v>1.2962805117132555E-2</c:v>
                  </c:pt>
                  <c:pt idx="16">
                    <c:v>7.2568379381637771E-3</c:v>
                  </c:pt>
                  <c:pt idx="17">
                    <c:v>1.4273090319849701E-2</c:v>
                  </c:pt>
                  <c:pt idx="18">
                    <c:v>1.4443028314735644E-2</c:v>
                  </c:pt>
                </c:numCache>
              </c:numRef>
            </c:plus>
            <c:minus>
              <c:numRef>
                <c:f>割合!$AS$28:$AS$46</c:f>
                <c:numCache>
                  <c:formatCode>General</c:formatCode>
                  <c:ptCount val="19"/>
                  <c:pt idx="0">
                    <c:v>1.147871886858565E-2</c:v>
                  </c:pt>
                  <c:pt idx="1">
                    <c:v>1.2124134572984176E-2</c:v>
                  </c:pt>
                  <c:pt idx="2">
                    <c:v>1.1450232050436616E-2</c:v>
                  </c:pt>
                  <c:pt idx="3">
                    <c:v>1.1739195931059031E-2</c:v>
                  </c:pt>
                  <c:pt idx="4">
                    <c:v>1.3621625321912897E-2</c:v>
                  </c:pt>
                  <c:pt idx="5">
                    <c:v>1.2901494141732242E-2</c:v>
                  </c:pt>
                  <c:pt idx="6">
                    <c:v>1.2606164209619582E-2</c:v>
                  </c:pt>
                  <c:pt idx="7">
                    <c:v>1.2988815073108803E-2</c:v>
                  </c:pt>
                  <c:pt idx="8">
                    <c:v>1.173677423834755E-2</c:v>
                  </c:pt>
                  <c:pt idx="9">
                    <c:v>1.165827115594739E-2</c:v>
                  </c:pt>
                  <c:pt idx="10">
                    <c:v>1.2589162229709013E-2</c:v>
                  </c:pt>
                  <c:pt idx="11">
                    <c:v>1.3343905355537164E-2</c:v>
                  </c:pt>
                  <c:pt idx="12">
                    <c:v>6.4976163848526631E-3</c:v>
                  </c:pt>
                  <c:pt idx="13">
                    <c:v>1.3055596609543431E-2</c:v>
                  </c:pt>
                  <c:pt idx="14">
                    <c:v>1.2963438949714504E-2</c:v>
                  </c:pt>
                  <c:pt idx="15">
                    <c:v>1.2962805117132555E-2</c:v>
                  </c:pt>
                  <c:pt idx="16">
                    <c:v>7.2568379381637771E-3</c:v>
                  </c:pt>
                  <c:pt idx="17">
                    <c:v>1.4273090319849701E-2</c:v>
                  </c:pt>
                  <c:pt idx="18">
                    <c:v>1.4443028314735644E-2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割合!$S$28:$S$46</c:f>
              <c:numCache>
                <c:formatCode>0.0%</c:formatCode>
                <c:ptCount val="19"/>
                <c:pt idx="0">
                  <c:v>0.12819644058801685</c:v>
                </c:pt>
                <c:pt idx="1">
                  <c:v>0.13721251112235536</c:v>
                </c:pt>
                <c:pt idx="2">
                  <c:v>0.12444501763841884</c:v>
                </c:pt>
                <c:pt idx="3">
                  <c:v>0.13056129927768612</c:v>
                </c:pt>
                <c:pt idx="4">
                  <c:v>0.1361324764722979</c:v>
                </c:pt>
                <c:pt idx="5">
                  <c:v>0.12264588202596109</c:v>
                </c:pt>
                <c:pt idx="6">
                  <c:v>0.12833886040970494</c:v>
                </c:pt>
                <c:pt idx="7">
                  <c:v>0.1310654678029553</c:v>
                </c:pt>
                <c:pt idx="8">
                  <c:v>0.12626200260298084</c:v>
                </c:pt>
                <c:pt idx="9">
                  <c:v>0.11008776371503587</c:v>
                </c:pt>
                <c:pt idx="10">
                  <c:v>0.12760480150121442</c:v>
                </c:pt>
                <c:pt idx="11">
                  <c:v>0.13067387768256861</c:v>
                </c:pt>
                <c:pt idx="12">
                  <c:v>0.1215644774256648</c:v>
                </c:pt>
                <c:pt idx="13">
                  <c:v>0.12132074735641821</c:v>
                </c:pt>
                <c:pt idx="14">
                  <c:v>0.13108248997775557</c:v>
                </c:pt>
                <c:pt idx="15">
                  <c:v>0.1155749084406424</c:v>
                </c:pt>
                <c:pt idx="16">
                  <c:v>0.12661438553648263</c:v>
                </c:pt>
                <c:pt idx="17">
                  <c:v>0.12785792495829448</c:v>
                </c:pt>
                <c:pt idx="18">
                  <c:v>0.12805668815241325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334-4B77-8630-19E78D0494DE}"/>
            </c:ext>
          </c:extLst>
        </c:ser>
        <c:ser>
          <c:idx val="2"/>
          <c:order val="2"/>
          <c:tx>
            <c:strRef>
              <c:f>割合!$A$18</c:f>
              <c:strCache>
                <c:ptCount val="1"/>
                <c:pt idx="0">
                  <c:v>目標値</c:v>
                </c:pt>
              </c:strCache>
            </c:strRef>
          </c:tx>
          <c:spPr>
            <a:ln w="12700" cap="rnd">
              <a:solidFill>
                <a:srgbClr val="0000FF"/>
              </a:solidFill>
              <a:prstDash val="sysDash"/>
              <a:round/>
            </a:ln>
            <a:effectLst/>
          </c:spPr>
          <c:marker>
            <c:symbol val="square"/>
            <c:size val="6"/>
            <c:spPr>
              <a:solidFill>
                <a:srgbClr val="0000FF"/>
              </a:solidFill>
              <a:ln w="9525">
                <a:solidFill>
                  <a:srgbClr val="0000FF"/>
                </a:solidFill>
              </a:ln>
              <a:effectLst/>
            </c:spPr>
          </c:marker>
          <c:xVal>
            <c:numRef>
              <c:f>割合!$B$17:$B$18</c:f>
              <c:numCache>
                <c:formatCode>General</c:formatCode>
                <c:ptCount val="2"/>
                <c:pt idx="0">
                  <c:v>22</c:v>
                </c:pt>
                <c:pt idx="1">
                  <c:v>34</c:v>
                </c:pt>
              </c:numCache>
            </c:numRef>
          </c:xVal>
          <c:yVal>
            <c:numRef>
              <c:f>割合!$C$17:$C$18</c:f>
              <c:numCache>
                <c:formatCode>0.0%</c:formatCode>
                <c:ptCount val="2"/>
                <c:pt idx="0" formatCode="0.00%">
                  <c:v>0.12760480150121442</c:v>
                </c:pt>
                <c:pt idx="1">
                  <c:v>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334-4B77-8630-19E78D0494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946136"/>
        <c:axId val="525951512"/>
      </c:scatterChart>
      <c:valAx>
        <c:axId val="442946136"/>
        <c:scaling>
          <c:orientation val="minMax"/>
          <c:max val="35"/>
          <c:min val="1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平成（年）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5951512"/>
        <c:crosses val="autoZero"/>
        <c:crossBetween val="midCat"/>
        <c:majorUnit val="1"/>
      </c:valAx>
      <c:valAx>
        <c:axId val="525951512"/>
        <c:scaling>
          <c:orientation val="minMax"/>
        </c:scaling>
        <c:delete val="0"/>
        <c:axPos val="l"/>
        <c:title>
          <c:tx>
            <c:strRef>
              <c:f>割合!$B$14:$I$14</c:f>
              <c:strCache>
                <c:ptCount val="8"/>
                <c:pt idx="0">
                  <c:v>●●の割合（％）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2946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66200042140249"/>
          <c:y val="0.12358929528672526"/>
          <c:w val="0.27793014070399147"/>
          <c:h val="0.158741238278587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割合!$B$13:$I$13</c:f>
          <c:strCache>
            <c:ptCount val="8"/>
            <c:pt idx="0">
              <c:v>●●の割合の推移（男性）年齢階級別</c:v>
            </c:pt>
          </c:strCache>
        </c:strRef>
      </c:tx>
      <c:layout>
        <c:manualLayout>
          <c:xMode val="edge"/>
          <c:yMode val="edge"/>
          <c:x val="0.21245696236569978"/>
          <c:y val="2.3715410099195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1911061707151481"/>
          <c:y val="0.10362327064760499"/>
          <c:w val="0.7776252264473178"/>
          <c:h val="0.75573957533439662"/>
        </c:manualLayout>
      </c:layout>
      <c:scatterChart>
        <c:scatterStyle val="lineMarker"/>
        <c:varyColors val="0"/>
        <c:ser>
          <c:idx val="3"/>
          <c:order val="0"/>
          <c:tx>
            <c:strRef>
              <c:f>割合!$C$27</c:f>
              <c:strCache>
                <c:ptCount val="1"/>
                <c:pt idx="0">
                  <c:v>20～29歳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割合!$K$28:$K$46</c:f>
              <c:numCache>
                <c:formatCode>0.0%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92-45B6-9ACE-6AB410FF6063}"/>
            </c:ext>
          </c:extLst>
        </c:ser>
        <c:ser>
          <c:idx val="0"/>
          <c:order val="1"/>
          <c:tx>
            <c:strRef>
              <c:f>割合!$D$27</c:f>
              <c:strCache>
                <c:ptCount val="1"/>
                <c:pt idx="0">
                  <c:v>30～39歳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割合!$L$28:$L$46</c:f>
              <c:numCache>
                <c:formatCode>0.0%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92-45B6-9ACE-6AB410FF6063}"/>
            </c:ext>
          </c:extLst>
        </c:ser>
        <c:ser>
          <c:idx val="1"/>
          <c:order val="2"/>
          <c:tx>
            <c:strRef>
              <c:f>割合!$E$27</c:f>
              <c:strCache>
                <c:ptCount val="1"/>
                <c:pt idx="0">
                  <c:v>40～49歳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割合!$M$28:$M$46</c:f>
              <c:numCache>
                <c:formatCode>0.0%</c:formatCode>
                <c:ptCount val="19"/>
                <c:pt idx="0">
                  <c:v>0.11516851957600688</c:v>
                </c:pt>
                <c:pt idx="1">
                  <c:v>0.13731782656291514</c:v>
                </c:pt>
                <c:pt idx="2">
                  <c:v>0.13452837878754509</c:v>
                </c:pt>
                <c:pt idx="3">
                  <c:v>0.11252670691953096</c:v>
                </c:pt>
                <c:pt idx="4">
                  <c:v>0.14009390055661236</c:v>
                </c:pt>
                <c:pt idx="5">
                  <c:v>0.10288598019084612</c:v>
                </c:pt>
                <c:pt idx="6">
                  <c:v>0.12933490240493228</c:v>
                </c:pt>
                <c:pt idx="7">
                  <c:v>0.11338165735458351</c:v>
                </c:pt>
                <c:pt idx="8">
                  <c:v>0.12481755569085549</c:v>
                </c:pt>
                <c:pt idx="9">
                  <c:v>0.14486587301479067</c:v>
                </c:pt>
                <c:pt idx="10">
                  <c:v>0.12936377010678171</c:v>
                </c:pt>
                <c:pt idx="11">
                  <c:v>0.11321743805730669</c:v>
                </c:pt>
                <c:pt idx="12">
                  <c:v>0.1244290305155898</c:v>
                </c:pt>
                <c:pt idx="13">
                  <c:v>0.12190717135276127</c:v>
                </c:pt>
                <c:pt idx="14">
                  <c:v>0.14294421238772767</c:v>
                </c:pt>
                <c:pt idx="15">
                  <c:v>0.11769352811761218</c:v>
                </c:pt>
                <c:pt idx="16">
                  <c:v>0.12233674622655939</c:v>
                </c:pt>
                <c:pt idx="17">
                  <c:v>0.10832600975343053</c:v>
                </c:pt>
                <c:pt idx="18">
                  <c:v>0.13836612724606404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EC-41A8-AB4F-7BABE39CEA0F}"/>
            </c:ext>
          </c:extLst>
        </c:ser>
        <c:ser>
          <c:idx val="2"/>
          <c:order val="3"/>
          <c:tx>
            <c:strRef>
              <c:f>割合!$F$27</c:f>
              <c:strCache>
                <c:ptCount val="1"/>
                <c:pt idx="0">
                  <c:v>50～59歳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割合!$N$28:$N$46</c:f>
              <c:numCache>
                <c:formatCode>0.0%</c:formatCode>
                <c:ptCount val="19"/>
                <c:pt idx="0">
                  <c:v>0.14291214926439194</c:v>
                </c:pt>
                <c:pt idx="1">
                  <c:v>0.10751729660362436</c:v>
                </c:pt>
                <c:pt idx="2">
                  <c:v>0.1400066539011007</c:v>
                </c:pt>
                <c:pt idx="3">
                  <c:v>0.12169764815379114</c:v>
                </c:pt>
                <c:pt idx="4">
                  <c:v>0.14567418062579249</c:v>
                </c:pt>
                <c:pt idx="5">
                  <c:v>0.11763163697218636</c:v>
                </c:pt>
                <c:pt idx="6">
                  <c:v>0.12166319598544995</c:v>
                </c:pt>
                <c:pt idx="7">
                  <c:v>0.11486765652393588</c:v>
                </c:pt>
                <c:pt idx="8">
                  <c:v>0.14483272689699117</c:v>
                </c:pt>
                <c:pt idx="9">
                  <c:v>0.10947675839948193</c:v>
                </c:pt>
                <c:pt idx="10">
                  <c:v>0.1401074336022137</c:v>
                </c:pt>
                <c:pt idx="11">
                  <c:v>0.12559602133057496</c:v>
                </c:pt>
                <c:pt idx="12">
                  <c:v>0.1277308900252582</c:v>
                </c:pt>
                <c:pt idx="13">
                  <c:v>0.11951227372094904</c:v>
                </c:pt>
                <c:pt idx="14">
                  <c:v>0.13361189641120891</c:v>
                </c:pt>
                <c:pt idx="15">
                  <c:v>0.12044125227307743</c:v>
                </c:pt>
                <c:pt idx="16">
                  <c:v>0.13114478165268229</c:v>
                </c:pt>
                <c:pt idx="17">
                  <c:v>0.14841189145007519</c:v>
                </c:pt>
                <c:pt idx="18">
                  <c:v>0.14640168988441371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2EC-41A8-AB4F-7BABE39CEA0F}"/>
            </c:ext>
          </c:extLst>
        </c:ser>
        <c:ser>
          <c:idx val="4"/>
          <c:order val="4"/>
          <c:tx>
            <c:strRef>
              <c:f>割合!$G$27</c:f>
              <c:strCache>
                <c:ptCount val="1"/>
                <c:pt idx="0">
                  <c:v>60～69歳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割合!$O$28:$O$46</c:f>
              <c:numCache>
                <c:formatCode>0.0%</c:formatCode>
                <c:ptCount val="19"/>
                <c:pt idx="0">
                  <c:v>0.12501559629535153</c:v>
                </c:pt>
                <c:pt idx="1">
                  <c:v>0.14159320251769175</c:v>
                </c:pt>
                <c:pt idx="2">
                  <c:v>0.11389931349915172</c:v>
                </c:pt>
                <c:pt idx="3">
                  <c:v>0.14647109306318087</c:v>
                </c:pt>
                <c:pt idx="4">
                  <c:v>0.13915775702401145</c:v>
                </c:pt>
                <c:pt idx="5">
                  <c:v>0.14038054712745121</c:v>
                </c:pt>
                <c:pt idx="6">
                  <c:v>0.1136270909961364</c:v>
                </c:pt>
                <c:pt idx="7">
                  <c:v>0.13468714985315822</c:v>
                </c:pt>
                <c:pt idx="8">
                  <c:v>0.10484148915897261</c:v>
                </c:pt>
                <c:pt idx="9">
                  <c:v>0.10388910941105212</c:v>
                </c:pt>
                <c:pt idx="10">
                  <c:v>0.13391067268802306</c:v>
                </c:pt>
                <c:pt idx="11">
                  <c:v>0.13113289002319176</c:v>
                </c:pt>
                <c:pt idx="12">
                  <c:v>0.10452946230256288</c:v>
                </c:pt>
                <c:pt idx="13">
                  <c:v>0.10448500066803176</c:v>
                </c:pt>
                <c:pt idx="14">
                  <c:v>0.12162512148552936</c:v>
                </c:pt>
                <c:pt idx="15">
                  <c:v>9.9403789629413347E-2</c:v>
                </c:pt>
                <c:pt idx="16">
                  <c:v>0.1231910083379259</c:v>
                </c:pt>
                <c:pt idx="17">
                  <c:v>0.11427968251831432</c:v>
                </c:pt>
                <c:pt idx="18">
                  <c:v>0.12112296216198844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2EC-41A8-AB4F-7BABE39CEA0F}"/>
            </c:ext>
          </c:extLst>
        </c:ser>
        <c:ser>
          <c:idx val="5"/>
          <c:order val="5"/>
          <c:tx>
            <c:strRef>
              <c:f>割合!$H$27</c:f>
              <c:strCache>
                <c:ptCount val="1"/>
                <c:pt idx="0">
                  <c:v>70～79歳</c:v>
                </c:pt>
              </c:strCache>
            </c:strRef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割合!$P$28:$P$46</c:f>
              <c:numCache>
                <c:formatCode>0.0%</c:formatCode>
                <c:ptCount val="19"/>
                <c:pt idx="0">
                  <c:v>0.12701545556030391</c:v>
                </c:pt>
                <c:pt idx="1">
                  <c:v>0.14295851620092187</c:v>
                </c:pt>
                <c:pt idx="2">
                  <c:v>0.12007504802545393</c:v>
                </c:pt>
                <c:pt idx="3">
                  <c:v>0.13469706171088963</c:v>
                </c:pt>
                <c:pt idx="4">
                  <c:v>0.1337988959976284</c:v>
                </c:pt>
                <c:pt idx="5">
                  <c:v>0.12627246021781147</c:v>
                </c:pt>
                <c:pt idx="6">
                  <c:v>0.12940679445268713</c:v>
                </c:pt>
                <c:pt idx="7">
                  <c:v>0.13649466208566538</c:v>
                </c:pt>
                <c:pt idx="8">
                  <c:v>0.12272914366800264</c:v>
                </c:pt>
                <c:pt idx="9">
                  <c:v>0.10568324132006579</c:v>
                </c:pt>
                <c:pt idx="10">
                  <c:v>0.12500418446753811</c:v>
                </c:pt>
                <c:pt idx="11">
                  <c:v>0.1339074237809946</c:v>
                </c:pt>
                <c:pt idx="12">
                  <c:v>0.11989802882090424</c:v>
                </c:pt>
                <c:pt idx="13">
                  <c:v>0.12148864773098685</c:v>
                </c:pt>
                <c:pt idx="14">
                  <c:v>0.12900570911061865</c:v>
                </c:pt>
                <c:pt idx="15">
                  <c:v>0.11426099767330793</c:v>
                </c:pt>
                <c:pt idx="16">
                  <c:v>0.12626987902314565</c:v>
                </c:pt>
                <c:pt idx="17">
                  <c:v>0.12632325695321905</c:v>
                </c:pt>
                <c:pt idx="18">
                  <c:v>0.12314294930502415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2EC-41A8-AB4F-7BABE39CEA0F}"/>
            </c:ext>
          </c:extLst>
        </c:ser>
        <c:ser>
          <c:idx val="7"/>
          <c:order val="6"/>
          <c:tx>
            <c:strRef>
              <c:f>割合!$I$27</c:f>
              <c:strCache>
                <c:ptCount val="1"/>
                <c:pt idx="0">
                  <c:v>80歳以上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割合!$Q$28:$Q$46</c:f>
              <c:numCache>
                <c:formatCode>0.0%</c:formatCode>
                <c:ptCount val="19"/>
                <c:pt idx="0">
                  <c:v>0.12901531482525633</c:v>
                </c:pt>
                <c:pt idx="1">
                  <c:v>0.14432382988415202</c:v>
                </c:pt>
                <c:pt idx="2">
                  <c:v>0.12625078255175615</c:v>
                </c:pt>
                <c:pt idx="3">
                  <c:v>0.1229230303585984</c:v>
                </c:pt>
                <c:pt idx="4">
                  <c:v>0.12844003497124531</c:v>
                </c:pt>
                <c:pt idx="5">
                  <c:v>0.11216437330817174</c:v>
                </c:pt>
                <c:pt idx="6">
                  <c:v>0.14518649790923788</c:v>
                </c:pt>
                <c:pt idx="7">
                  <c:v>0.13830217431817254</c:v>
                </c:pt>
                <c:pt idx="8">
                  <c:v>0.14061679817703265</c:v>
                </c:pt>
                <c:pt idx="9">
                  <c:v>0.10747737322907948</c:v>
                </c:pt>
                <c:pt idx="10">
                  <c:v>0.11609769624705316</c:v>
                </c:pt>
                <c:pt idx="11">
                  <c:v>0.13668195753879744</c:v>
                </c:pt>
                <c:pt idx="12">
                  <c:v>0.13526659533924559</c:v>
                </c:pt>
                <c:pt idx="13">
                  <c:v>0.13849229479394193</c:v>
                </c:pt>
                <c:pt idx="14">
                  <c:v>0.13638629673570796</c:v>
                </c:pt>
                <c:pt idx="15">
                  <c:v>0.12911820571720251</c:v>
                </c:pt>
                <c:pt idx="16">
                  <c:v>0.12934874970836541</c:v>
                </c:pt>
                <c:pt idx="17">
                  <c:v>0.13836683138812378</c:v>
                </c:pt>
                <c:pt idx="18">
                  <c:v>0.12516293644805984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E45-4284-B534-EC828A296699}"/>
            </c:ext>
          </c:extLst>
        </c:ser>
        <c:ser>
          <c:idx val="6"/>
          <c:order val="7"/>
          <c:tx>
            <c:v>年齢調整</c:v>
          </c:tx>
          <c:spPr>
            <a:ln w="2540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割合!$S$28:$S$46</c:f>
              <c:numCache>
                <c:formatCode>0.0%</c:formatCode>
                <c:ptCount val="19"/>
                <c:pt idx="0">
                  <c:v>0.12819644058801685</c:v>
                </c:pt>
                <c:pt idx="1">
                  <c:v>0.13721251112235536</c:v>
                </c:pt>
                <c:pt idx="2">
                  <c:v>0.12444501763841884</c:v>
                </c:pt>
                <c:pt idx="3">
                  <c:v>0.13056129927768612</c:v>
                </c:pt>
                <c:pt idx="4">
                  <c:v>0.1361324764722979</c:v>
                </c:pt>
                <c:pt idx="5">
                  <c:v>0.12264588202596109</c:v>
                </c:pt>
                <c:pt idx="6">
                  <c:v>0.12833886040970494</c:v>
                </c:pt>
                <c:pt idx="7">
                  <c:v>0.1310654678029553</c:v>
                </c:pt>
                <c:pt idx="8">
                  <c:v>0.12626200260298084</c:v>
                </c:pt>
                <c:pt idx="9">
                  <c:v>0.11008776371503587</c:v>
                </c:pt>
                <c:pt idx="10">
                  <c:v>0.12760480150121442</c:v>
                </c:pt>
                <c:pt idx="11">
                  <c:v>0.13067387768256861</c:v>
                </c:pt>
                <c:pt idx="12">
                  <c:v>0.1215644774256648</c:v>
                </c:pt>
                <c:pt idx="13">
                  <c:v>0.12132074735641821</c:v>
                </c:pt>
                <c:pt idx="14">
                  <c:v>0.13108248997775557</c:v>
                </c:pt>
                <c:pt idx="15">
                  <c:v>0.1155749084406424</c:v>
                </c:pt>
                <c:pt idx="16">
                  <c:v>0.12661438553648263</c:v>
                </c:pt>
                <c:pt idx="17">
                  <c:v>0.12785792495829448</c:v>
                </c:pt>
                <c:pt idx="18">
                  <c:v>0.12805668815241325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2EC-41A8-AB4F-7BABE39CE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946136"/>
        <c:axId val="525951512"/>
      </c:scatterChart>
      <c:valAx>
        <c:axId val="442946136"/>
        <c:scaling>
          <c:orientation val="minMax"/>
          <c:max val="35"/>
          <c:min val="1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平成（年）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5951512"/>
        <c:crosses val="autoZero"/>
        <c:crossBetween val="midCat"/>
        <c:majorUnit val="1"/>
      </c:valAx>
      <c:valAx>
        <c:axId val="525951512"/>
        <c:scaling>
          <c:orientation val="minMax"/>
        </c:scaling>
        <c:delete val="0"/>
        <c:axPos val="l"/>
        <c:title>
          <c:tx>
            <c:strRef>
              <c:f>割合!$B$14:$I$14</c:f>
              <c:strCache>
                <c:ptCount val="8"/>
                <c:pt idx="0">
                  <c:v>●●の割合（％）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2946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986413387547338"/>
          <c:y val="0.29025282802921681"/>
          <c:w val="0.17553208536814963"/>
          <c:h val="0.434137916877414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割合!$B$13:$I$13</c:f>
          <c:strCache>
            <c:ptCount val="8"/>
            <c:pt idx="0">
              <c:v>●●の割合の推移（男性）年齢階級別</c:v>
            </c:pt>
          </c:strCache>
        </c:strRef>
      </c:tx>
      <c:layout>
        <c:manualLayout>
          <c:xMode val="edge"/>
          <c:yMode val="edge"/>
          <c:x val="0.21245696236569978"/>
          <c:y val="2.3715410099195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1911061707151481"/>
          <c:y val="0.10362327064760499"/>
          <c:w val="0.7776252264473178"/>
          <c:h val="0.75573957533439662"/>
        </c:manualLayout>
      </c:layout>
      <c:scatterChart>
        <c:scatterStyle val="lineMarker"/>
        <c:varyColors val="0"/>
        <c:ser>
          <c:idx val="3"/>
          <c:order val="0"/>
          <c:tx>
            <c:strRef>
              <c:f>割合!$C$27</c:f>
              <c:strCache>
                <c:ptCount val="1"/>
                <c:pt idx="0">
                  <c:v>20～29歳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割合!$AT$28:$AT$46</c:f>
              <c:numCache>
                <c:formatCode>0.0%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EC-4BF6-8B71-C5A4B292B868}"/>
            </c:ext>
          </c:extLst>
        </c:ser>
        <c:ser>
          <c:idx val="0"/>
          <c:order val="1"/>
          <c:tx>
            <c:strRef>
              <c:f>割合!$D$27</c:f>
              <c:strCache>
                <c:ptCount val="1"/>
                <c:pt idx="0">
                  <c:v>30～39歳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割合!$AU$28:$AU$46</c:f>
              <c:numCache>
                <c:formatCode>0.0%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7EC-4BF6-8B71-C5A4B292B868}"/>
            </c:ext>
          </c:extLst>
        </c:ser>
        <c:ser>
          <c:idx val="1"/>
          <c:order val="2"/>
          <c:tx>
            <c:strRef>
              <c:f>割合!$E$27</c:f>
              <c:strCache>
                <c:ptCount val="1"/>
                <c:pt idx="0">
                  <c:v>40～49歳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割合!$AV$28:$AV$46</c:f>
              <c:numCache>
                <c:formatCode>0.0%</c:formatCode>
                <c:ptCount val="19"/>
                <c:pt idx="0">
                  <c:v>0.11516851957600688</c:v>
                </c:pt>
                <c:pt idx="1">
                  <c:v>0.12900490830882236</c:v>
                </c:pt>
                <c:pt idx="2">
                  <c:v>0.12812430408999706</c:v>
                </c:pt>
                <c:pt idx="3">
                  <c:v>0.12904966208789614</c:v>
                </c:pt>
                <c:pt idx="4">
                  <c:v>0.11850219588899648</c:v>
                </c:pt>
                <c:pt idx="5">
                  <c:v>0.12410492771746358</c:v>
                </c:pt>
                <c:pt idx="6">
                  <c:v>0.11520084665012063</c:v>
                </c:pt>
                <c:pt idx="7">
                  <c:v>0.12251137181679043</c:v>
                </c:pt>
                <c:pt idx="8">
                  <c:v>0.12768836202007658</c:v>
                </c:pt>
                <c:pt idx="9">
                  <c:v>0.13301573293747596</c:v>
                </c:pt>
                <c:pt idx="10">
                  <c:v>0.12914902705962636</c:v>
                </c:pt>
                <c:pt idx="11">
                  <c:v>0.12233674622655939</c:v>
                </c:pt>
                <c:pt idx="12">
                  <c:v>0.1198512133085526</c:v>
                </c:pt>
                <c:pt idx="13">
                  <c:v>0.12976013808535958</c:v>
                </c:pt>
                <c:pt idx="14">
                  <c:v>0.12751497061936704</c:v>
                </c:pt>
                <c:pt idx="15">
                  <c:v>0.12765816224396639</c:v>
                </c:pt>
                <c:pt idx="16">
                  <c:v>0.11611876136586737</c:v>
                </c:pt>
                <c:pt idx="17">
                  <c:v>0.123009627742018</c:v>
                </c:pt>
                <c:pt idx="18">
                  <c:v>0.13836612724606404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7EC-4BF6-8B71-C5A4B292B868}"/>
            </c:ext>
          </c:extLst>
        </c:ser>
        <c:ser>
          <c:idx val="2"/>
          <c:order val="3"/>
          <c:tx>
            <c:strRef>
              <c:f>割合!$F$27</c:f>
              <c:strCache>
                <c:ptCount val="1"/>
                <c:pt idx="0">
                  <c:v>50～59歳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割合!$AW$28:$AW$46</c:f>
              <c:numCache>
                <c:formatCode>0.0%</c:formatCode>
                <c:ptCount val="19"/>
                <c:pt idx="0">
                  <c:v>0.14291214926439194</c:v>
                </c:pt>
                <c:pt idx="1">
                  <c:v>0.13014536658970566</c:v>
                </c:pt>
                <c:pt idx="2">
                  <c:v>0.1230738662195054</c:v>
                </c:pt>
                <c:pt idx="3">
                  <c:v>0.13579282756022812</c:v>
                </c:pt>
                <c:pt idx="4">
                  <c:v>0.12833448858392335</c:v>
                </c:pt>
                <c:pt idx="5">
                  <c:v>0.12832300452780959</c:v>
                </c:pt>
                <c:pt idx="6">
                  <c:v>0.11805416316052407</c:v>
                </c:pt>
                <c:pt idx="7">
                  <c:v>0.127121193135459</c:v>
                </c:pt>
                <c:pt idx="8">
                  <c:v>0.12305904727346965</c:v>
                </c:pt>
                <c:pt idx="9">
                  <c:v>0.13147230629956227</c:v>
                </c:pt>
                <c:pt idx="10">
                  <c:v>0.12506007111075687</c:v>
                </c:pt>
                <c:pt idx="11">
                  <c:v>0.13114478165268229</c:v>
                </c:pt>
                <c:pt idx="12">
                  <c:v>0.12427972835892741</c:v>
                </c:pt>
                <c:pt idx="13">
                  <c:v>0.12695168671913873</c:v>
                </c:pt>
                <c:pt idx="14">
                  <c:v>0.12452180746841179</c:v>
                </c:pt>
                <c:pt idx="15">
                  <c:v>0.12839931011232289</c:v>
                </c:pt>
                <c:pt idx="16">
                  <c:v>0.13333264179194496</c:v>
                </c:pt>
                <c:pt idx="17">
                  <c:v>0.14198612099572372</c:v>
                </c:pt>
                <c:pt idx="18">
                  <c:v>0.14640168988441371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7EC-4BF6-8B71-C5A4B292B868}"/>
            </c:ext>
          </c:extLst>
        </c:ser>
        <c:ser>
          <c:idx val="4"/>
          <c:order val="4"/>
          <c:tx>
            <c:strRef>
              <c:f>割合!$G$27</c:f>
              <c:strCache>
                <c:ptCount val="1"/>
                <c:pt idx="0">
                  <c:v>60～69歳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割合!$AX$28:$AX$46</c:f>
              <c:numCache>
                <c:formatCode>0.0%</c:formatCode>
                <c:ptCount val="19"/>
                <c:pt idx="0">
                  <c:v>0.12501559629535153</c:v>
                </c:pt>
                <c:pt idx="1">
                  <c:v>0.12683603743739832</c:v>
                </c:pt>
                <c:pt idx="2">
                  <c:v>0.13398786969334145</c:v>
                </c:pt>
                <c:pt idx="3">
                  <c:v>0.13317605452878134</c:v>
                </c:pt>
                <c:pt idx="4">
                  <c:v>0.14200313240488116</c:v>
                </c:pt>
                <c:pt idx="5">
                  <c:v>0.13105513171586633</c:v>
                </c:pt>
                <c:pt idx="6">
                  <c:v>0.12956492932558195</c:v>
                </c:pt>
                <c:pt idx="7">
                  <c:v>0.11771857666942241</c:v>
                </c:pt>
                <c:pt idx="8">
                  <c:v>0.11447258280772765</c:v>
                </c:pt>
                <c:pt idx="9">
                  <c:v>0.11421375708601593</c:v>
                </c:pt>
                <c:pt idx="10">
                  <c:v>0.12297755737408898</c:v>
                </c:pt>
                <c:pt idx="11">
                  <c:v>0.1231910083379259</c:v>
                </c:pt>
                <c:pt idx="12">
                  <c:v>0.1133824509979288</c:v>
                </c:pt>
                <c:pt idx="13">
                  <c:v>0.110213194818708</c:v>
                </c:pt>
                <c:pt idx="14">
                  <c:v>0.10850463726099151</c:v>
                </c:pt>
                <c:pt idx="15">
                  <c:v>0.1147399731509562</c:v>
                </c:pt>
                <c:pt idx="16">
                  <c:v>0.11229149349521785</c:v>
                </c:pt>
                <c:pt idx="17">
                  <c:v>0.11953121767274288</c:v>
                </c:pt>
                <c:pt idx="18">
                  <c:v>0.12112296216198844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7EC-4BF6-8B71-C5A4B292B868}"/>
            </c:ext>
          </c:extLst>
        </c:ser>
        <c:ser>
          <c:idx val="5"/>
          <c:order val="5"/>
          <c:tx>
            <c:strRef>
              <c:f>割合!$H$27</c:f>
              <c:strCache>
                <c:ptCount val="1"/>
                <c:pt idx="0">
                  <c:v>70～79歳</c:v>
                </c:pt>
              </c:strCache>
            </c:strRef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割合!$AY$28:$AY$46</c:f>
              <c:numCache>
                <c:formatCode>0.0%</c:formatCode>
                <c:ptCount val="19"/>
                <c:pt idx="0">
                  <c:v>0.12701545556030391</c:v>
                </c:pt>
                <c:pt idx="1">
                  <c:v>0.13001633992889325</c:v>
                </c:pt>
                <c:pt idx="2">
                  <c:v>0.13257687531242182</c:v>
                </c:pt>
                <c:pt idx="3">
                  <c:v>0.12952366857799066</c:v>
                </c:pt>
                <c:pt idx="4">
                  <c:v>0.13158947264210982</c:v>
                </c:pt>
                <c:pt idx="5">
                  <c:v>0.12982605022270899</c:v>
                </c:pt>
                <c:pt idx="6">
                  <c:v>0.13072463891872133</c:v>
                </c:pt>
                <c:pt idx="7">
                  <c:v>0.12954353340211838</c:v>
                </c:pt>
                <c:pt idx="8">
                  <c:v>0.12163568235791127</c:v>
                </c:pt>
                <c:pt idx="9">
                  <c:v>0.11780552315186883</c:v>
                </c:pt>
                <c:pt idx="10">
                  <c:v>0.12153161652286616</c:v>
                </c:pt>
                <c:pt idx="11">
                  <c:v>0.12626987902314565</c:v>
                </c:pt>
                <c:pt idx="12">
                  <c:v>0.12509803344429524</c:v>
                </c:pt>
                <c:pt idx="13">
                  <c:v>0.12346412855416992</c:v>
                </c:pt>
                <c:pt idx="14">
                  <c:v>0.12158511817163781</c:v>
                </c:pt>
                <c:pt idx="15">
                  <c:v>0.12317886193569076</c:v>
                </c:pt>
                <c:pt idx="16">
                  <c:v>0.12228471121655754</c:v>
                </c:pt>
                <c:pt idx="17">
                  <c:v>0.12524536176046294</c:v>
                </c:pt>
                <c:pt idx="18">
                  <c:v>0.12314294930502415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7EC-4BF6-8B71-C5A4B292B868}"/>
            </c:ext>
          </c:extLst>
        </c:ser>
        <c:ser>
          <c:idx val="7"/>
          <c:order val="6"/>
          <c:tx>
            <c:strRef>
              <c:f>割合!$I$27</c:f>
              <c:strCache>
                <c:ptCount val="1"/>
                <c:pt idx="0">
                  <c:v>80歳以上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割合!$AZ$28:$AZ$46</c:f>
              <c:numCache>
                <c:formatCode>0.0%</c:formatCode>
                <c:ptCount val="19"/>
                <c:pt idx="0">
                  <c:v>0.12901531482525633</c:v>
                </c:pt>
                <c:pt idx="1">
                  <c:v>0.13319664242038817</c:v>
                </c:pt>
                <c:pt idx="2">
                  <c:v>0.13116588093150219</c:v>
                </c:pt>
                <c:pt idx="3">
                  <c:v>0.12587128262719996</c:v>
                </c:pt>
                <c:pt idx="4">
                  <c:v>0.12117581287933848</c:v>
                </c:pt>
                <c:pt idx="5">
                  <c:v>0.12859696872955165</c:v>
                </c:pt>
                <c:pt idx="6">
                  <c:v>0.13188434851186073</c:v>
                </c:pt>
                <c:pt idx="7">
                  <c:v>0.14136849013481437</c:v>
                </c:pt>
                <c:pt idx="8">
                  <c:v>0.12879878190809488</c:v>
                </c:pt>
                <c:pt idx="9">
                  <c:v>0.12139728921772175</c:v>
                </c:pt>
                <c:pt idx="10">
                  <c:v>0.12008567567164337</c:v>
                </c:pt>
                <c:pt idx="11">
                  <c:v>0.12934874970836541</c:v>
                </c:pt>
                <c:pt idx="12">
                  <c:v>0.13681361589066166</c:v>
                </c:pt>
                <c:pt idx="13">
                  <c:v>0.13671506228963184</c:v>
                </c:pt>
                <c:pt idx="14">
                  <c:v>0.13466559908228412</c:v>
                </c:pt>
                <c:pt idx="15">
                  <c:v>0.13161775072042528</c:v>
                </c:pt>
                <c:pt idx="16">
                  <c:v>0.13227792893789722</c:v>
                </c:pt>
                <c:pt idx="17">
                  <c:v>0.13095950584818303</c:v>
                </c:pt>
                <c:pt idx="18">
                  <c:v>0.12516293644805984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7EC-4BF6-8B71-C5A4B292B868}"/>
            </c:ext>
          </c:extLst>
        </c:ser>
        <c:ser>
          <c:idx val="6"/>
          <c:order val="7"/>
          <c:tx>
            <c:v>年齢調整</c:v>
          </c:tx>
          <c:spPr>
            <a:ln w="2540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割合!$B$28:$B$46</c:f>
              <c:numCache>
                <c:formatCode>General</c:formatCode>
                <c:ptCount val="1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</c:numCache>
            </c:numRef>
          </c:xVal>
          <c:yVal>
            <c:numRef>
              <c:f>割合!$BB$28:$BB$46</c:f>
              <c:numCache>
                <c:formatCode>0.0%</c:formatCode>
                <c:ptCount val="19"/>
                <c:pt idx="0">
                  <c:v>0.12819644058801685</c:v>
                </c:pt>
                <c:pt idx="1">
                  <c:v>0.12995132311626367</c:v>
                </c:pt>
                <c:pt idx="2">
                  <c:v>0.13073960934615345</c:v>
                </c:pt>
                <c:pt idx="3">
                  <c:v>0.13037959779613428</c:v>
                </c:pt>
                <c:pt idx="4">
                  <c:v>0.12977988592531503</c:v>
                </c:pt>
                <c:pt idx="5">
                  <c:v>0.12903907296932129</c:v>
                </c:pt>
                <c:pt idx="6">
                  <c:v>0.12735007007954044</c:v>
                </c:pt>
                <c:pt idx="7">
                  <c:v>0.12855544360521368</c:v>
                </c:pt>
                <c:pt idx="8">
                  <c:v>0.12247174470699068</c:v>
                </c:pt>
                <c:pt idx="9">
                  <c:v>0.12131818927307704</c:v>
                </c:pt>
                <c:pt idx="10">
                  <c:v>0.12278881429960631</c:v>
                </c:pt>
                <c:pt idx="11">
                  <c:v>0.1266143855364826</c:v>
                </c:pt>
                <c:pt idx="12">
                  <c:v>0.12451970082155055</c:v>
                </c:pt>
                <c:pt idx="13">
                  <c:v>0.1246559049199462</c:v>
                </c:pt>
                <c:pt idx="14">
                  <c:v>0.12265938192493873</c:v>
                </c:pt>
                <c:pt idx="15">
                  <c:v>0.1244239279849602</c:v>
                </c:pt>
                <c:pt idx="16">
                  <c:v>0.12334907297847315</c:v>
                </c:pt>
                <c:pt idx="17">
                  <c:v>0.12750966621573012</c:v>
                </c:pt>
                <c:pt idx="18">
                  <c:v>0.12805668815241325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7EC-4BF6-8B71-C5A4B292B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946136"/>
        <c:axId val="525951512"/>
      </c:scatterChart>
      <c:valAx>
        <c:axId val="442946136"/>
        <c:scaling>
          <c:orientation val="minMax"/>
          <c:max val="35"/>
          <c:min val="1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平成（年）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5951512"/>
        <c:crosses val="autoZero"/>
        <c:crossBetween val="midCat"/>
        <c:majorUnit val="1"/>
      </c:valAx>
      <c:valAx>
        <c:axId val="525951512"/>
        <c:scaling>
          <c:orientation val="minMax"/>
        </c:scaling>
        <c:delete val="0"/>
        <c:axPos val="l"/>
        <c:title>
          <c:tx>
            <c:strRef>
              <c:f>割合!$B$14:$I$14</c:f>
              <c:strCache>
                <c:ptCount val="8"/>
                <c:pt idx="0">
                  <c:v>●●の割合（％）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2946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986413387547338"/>
          <c:y val="0.29025282802921681"/>
          <c:w val="0.17553208536814963"/>
          <c:h val="0.434137916877414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'(例)健診受診率・男'!$B$12:$I$12</c:f>
          <c:strCache>
            <c:ptCount val="8"/>
            <c:pt idx="0">
              <c:v>特定健診受診率の推移（男性）40-74歳　市町村国保全体</c:v>
            </c:pt>
          </c:strCache>
        </c:strRef>
      </c:tx>
      <c:layout>
        <c:manualLayout>
          <c:xMode val="edge"/>
          <c:yMode val="edge"/>
          <c:x val="0.21245696236569978"/>
          <c:y val="2.3715410099195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1911061707151481"/>
          <c:y val="0.10362327064760499"/>
          <c:w val="0.69843326065423439"/>
          <c:h val="0.74231193777992055"/>
        </c:manualLayout>
      </c:layout>
      <c:scatterChart>
        <c:scatterStyle val="lineMarker"/>
        <c:varyColors val="0"/>
        <c:ser>
          <c:idx val="3"/>
          <c:order val="0"/>
          <c:tx>
            <c:strRef>
              <c:f>'(例)健診受診率・男'!$R$27</c:f>
              <c:strCache>
                <c:ptCount val="1"/>
                <c:pt idx="0">
                  <c:v>粗割合</c:v>
                </c:pt>
              </c:strCache>
            </c:strRef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'(例)健診受診率・男'!$AR$28:$AR$36</c:f>
                <c:numCache>
                  <c:formatCode>General</c:formatCode>
                  <c:ptCount val="9"/>
                  <c:pt idx="0">
                    <c:v>2.3111515721985955E-4</c:v>
                  </c:pt>
                  <c:pt idx="1">
                    <c:v>2.3497130519799131E-4</c:v>
                  </c:pt>
                  <c:pt idx="2">
                    <c:v>2.4002627942532393E-4</c:v>
                  </c:pt>
                  <c:pt idx="3">
                    <c:v>2.4608551021291098E-4</c:v>
                  </c:pt>
                  <c:pt idx="4">
                    <c:v>2.5273856526802837E-4</c:v>
                  </c:pt>
                  <c:pt idx="5">
                    <c:v>2.5899337203807516E-4</c:v>
                  </c:pt>
                  <c:pt idx="6">
                    <c:v>2.636814907772489E-4</c:v>
                  </c:pt>
                  <c:pt idx="7">
                    <c:v>2.5678311763146366E-4</c:v>
                  </c:pt>
                  <c:pt idx="8">
                    <c:v>2.6594333716442841E-4</c:v>
                  </c:pt>
                </c:numCache>
              </c:numRef>
            </c:plus>
            <c:minus>
              <c:numRef>
                <c:f>'(例)健診受診率・男'!$AR$28:$AR$36</c:f>
                <c:numCache>
                  <c:formatCode>General</c:formatCode>
                  <c:ptCount val="9"/>
                  <c:pt idx="0">
                    <c:v>2.3111515721985955E-4</c:v>
                  </c:pt>
                  <c:pt idx="1">
                    <c:v>2.3497130519799131E-4</c:v>
                  </c:pt>
                  <c:pt idx="2">
                    <c:v>2.4002627942532393E-4</c:v>
                  </c:pt>
                  <c:pt idx="3">
                    <c:v>2.4608551021291098E-4</c:v>
                  </c:pt>
                  <c:pt idx="4">
                    <c:v>2.5273856526802837E-4</c:v>
                  </c:pt>
                  <c:pt idx="5">
                    <c:v>2.5899337203807516E-4</c:v>
                  </c:pt>
                  <c:pt idx="6">
                    <c:v>2.636814907772489E-4</c:v>
                  </c:pt>
                  <c:pt idx="7">
                    <c:v>2.5678311763146366E-4</c:v>
                  </c:pt>
                  <c:pt idx="8">
                    <c:v>2.6594333716442841E-4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'(例)健診受診率・男'!$R$28:$R$36</c:f>
              <c:numCache>
                <c:formatCode>0.0%</c:formatCode>
                <c:ptCount val="9"/>
                <c:pt idx="0">
                  <c:v>0.30308445633706943</c:v>
                </c:pt>
                <c:pt idx="1">
                  <c:v>0.31389964841927837</c:v>
                </c:pt>
                <c:pt idx="2">
                  <c:v>0.32333789958629594</c:v>
                </c:pt>
                <c:pt idx="3">
                  <c:v>0.32659193790573759</c:v>
                </c:pt>
                <c:pt idx="4">
                  <c:v>0.3339813523004157</c:v>
                </c:pt>
                <c:pt idx="5">
                  <c:v>0.34139356504364299</c:v>
                </c:pt>
                <c:pt idx="6">
                  <c:v>0.34470648660785708</c:v>
                </c:pt>
                <c:pt idx="7">
                  <c:v>0.30581756830102569</c:v>
                </c:pt>
                <c:pt idx="8">
                  <c:v>0.33062167528305764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FE7-4EDE-B191-0F658E20143A}"/>
            </c:ext>
          </c:extLst>
        </c:ser>
        <c:ser>
          <c:idx val="0"/>
          <c:order val="1"/>
          <c:tx>
            <c:strRef>
              <c:f>'(例)健診受診率・男'!$S$27</c:f>
              <c:strCache>
                <c:ptCount val="1"/>
                <c:pt idx="0">
                  <c:v>年齢調整割合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'(例)健診受診率・男'!$AS$28:$AS$36</c:f>
                <c:numCache>
                  <c:formatCode>General</c:formatCode>
                  <c:ptCount val="9"/>
                  <c:pt idx="0">
                    <c:v>2.3108417443155248E-4</c:v>
                  </c:pt>
                  <c:pt idx="1">
                    <c:v>2.3238762034509259E-4</c:v>
                  </c:pt>
                  <c:pt idx="2">
                    <c:v>2.3591974699981261E-4</c:v>
                  </c:pt>
                  <c:pt idx="3">
                    <c:v>2.4098060413767957E-4</c:v>
                  </c:pt>
                  <c:pt idx="4">
                    <c:v>2.471658115126432E-4</c:v>
                  </c:pt>
                  <c:pt idx="5">
                    <c:v>2.5421120999238466E-4</c:v>
                  </c:pt>
                  <c:pt idx="6">
                    <c:v>2.6116115665697086E-4</c:v>
                  </c:pt>
                  <c:pt idx="7">
                    <c:v>2.5727338751944478E-4</c:v>
                  </c:pt>
                  <c:pt idx="8">
                    <c:v>2.6933951671851059E-4</c:v>
                  </c:pt>
                </c:numCache>
              </c:numRef>
            </c:plus>
            <c:minus>
              <c:numRef>
                <c:f>'(例)健診受診率・男'!$AS$28:$AS$36</c:f>
                <c:numCache>
                  <c:formatCode>General</c:formatCode>
                  <c:ptCount val="9"/>
                  <c:pt idx="0">
                    <c:v>2.3108417443155248E-4</c:v>
                  </c:pt>
                  <c:pt idx="1">
                    <c:v>2.3238762034509259E-4</c:v>
                  </c:pt>
                  <c:pt idx="2">
                    <c:v>2.3591974699981261E-4</c:v>
                  </c:pt>
                  <c:pt idx="3">
                    <c:v>2.4098060413767957E-4</c:v>
                  </c:pt>
                  <c:pt idx="4">
                    <c:v>2.471658115126432E-4</c:v>
                  </c:pt>
                  <c:pt idx="5">
                    <c:v>2.5421120999238466E-4</c:v>
                  </c:pt>
                  <c:pt idx="6">
                    <c:v>2.6116115665697086E-4</c:v>
                  </c:pt>
                  <c:pt idx="7">
                    <c:v>2.5727338751944478E-4</c:v>
                  </c:pt>
                  <c:pt idx="8">
                    <c:v>2.6933951671851059E-4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'(例)健診受診率・男'!$S$28:$S$36</c:f>
              <c:numCache>
                <c:formatCode>0.0%</c:formatCode>
                <c:ptCount val="9"/>
                <c:pt idx="0">
                  <c:v>0.30858833818657688</c:v>
                </c:pt>
                <c:pt idx="1">
                  <c:v>0.31704707188446429</c:v>
                </c:pt>
                <c:pt idx="2">
                  <c:v>0.32498743236428901</c:v>
                </c:pt>
                <c:pt idx="3">
                  <c:v>0.32659193790573759</c:v>
                </c:pt>
                <c:pt idx="4">
                  <c:v>0.33152548833840512</c:v>
                </c:pt>
                <c:pt idx="5">
                  <c:v>0.33752824604634796</c:v>
                </c:pt>
                <c:pt idx="6">
                  <c:v>0.33946147376866276</c:v>
                </c:pt>
                <c:pt idx="7">
                  <c:v>0.29942278477322376</c:v>
                </c:pt>
                <c:pt idx="8">
                  <c:v>0.32514487345393672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FE7-4EDE-B191-0F658E20143A}"/>
            </c:ext>
          </c:extLst>
        </c:ser>
        <c:ser>
          <c:idx val="2"/>
          <c:order val="2"/>
          <c:tx>
            <c:strRef>
              <c:f>'(例)健診受診率・男'!$A$18</c:f>
              <c:strCache>
                <c:ptCount val="1"/>
                <c:pt idx="0">
                  <c:v>目標値</c:v>
                </c:pt>
              </c:strCache>
            </c:strRef>
          </c:tx>
          <c:spPr>
            <a:ln w="12700" cap="rnd">
              <a:solidFill>
                <a:srgbClr val="0000FF"/>
              </a:solidFill>
              <a:prstDash val="sysDash"/>
              <a:round/>
            </a:ln>
            <a:effectLst/>
          </c:spPr>
          <c:marker>
            <c:symbol val="square"/>
            <c:size val="6"/>
            <c:spPr>
              <a:solidFill>
                <a:srgbClr val="0000FF"/>
              </a:solidFill>
              <a:ln w="9525">
                <a:solidFill>
                  <a:srgbClr val="0000FF"/>
                </a:solidFill>
              </a:ln>
              <a:effectLst/>
            </c:spPr>
          </c:marker>
          <c:xVal>
            <c:numRef>
              <c:f>'(例)健診受診率・男'!$B$17:$B$18</c:f>
              <c:numCache>
                <c:formatCode>General</c:formatCode>
                <c:ptCount val="2"/>
                <c:pt idx="0">
                  <c:v>28</c:v>
                </c:pt>
                <c:pt idx="1">
                  <c:v>35</c:v>
                </c:pt>
              </c:numCache>
            </c:numRef>
          </c:xVal>
          <c:yVal>
            <c:numRef>
              <c:f>'(例)健診受診率・男'!$C$17:$C$18</c:f>
              <c:numCache>
                <c:formatCode>0.0%</c:formatCode>
                <c:ptCount val="2"/>
                <c:pt idx="0" formatCode="0.00%">
                  <c:v>0.32659193790573759</c:v>
                </c:pt>
                <c:pt idx="1">
                  <c:v>0.6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FE7-4EDE-B191-0F658E2014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946136"/>
        <c:axId val="525951512"/>
      </c:scatterChart>
      <c:valAx>
        <c:axId val="442946136"/>
        <c:scaling>
          <c:orientation val="minMax"/>
          <c:max val="35"/>
          <c:min val="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平成（年）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5951512"/>
        <c:crosses val="autoZero"/>
        <c:crossBetween val="midCat"/>
        <c:majorUnit val="1"/>
      </c:valAx>
      <c:valAx>
        <c:axId val="525951512"/>
        <c:scaling>
          <c:orientation val="minMax"/>
        </c:scaling>
        <c:delete val="0"/>
        <c:axPos val="l"/>
        <c:title>
          <c:tx>
            <c:strRef>
              <c:f>'(例)健診受診率・男'!$B$14:$I$14</c:f>
              <c:strCache>
                <c:ptCount val="8"/>
                <c:pt idx="0">
                  <c:v>受診率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2946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7992354210468973"/>
          <c:y val="0.18189756027725848"/>
          <c:w val="0.27793014070399147"/>
          <c:h val="0.158741238278587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'(例)健診受診率・男'!$B$13:$I$13</c:f>
          <c:strCache>
            <c:ptCount val="8"/>
            <c:pt idx="0">
              <c:v>特定健診受診率の推移（男性）年齢階級別　市町村国保全体</c:v>
            </c:pt>
          </c:strCache>
        </c:strRef>
      </c:tx>
      <c:layout>
        <c:manualLayout>
          <c:xMode val="edge"/>
          <c:yMode val="edge"/>
          <c:x val="0.21245696236569978"/>
          <c:y val="2.3715410099195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1911061707151481"/>
          <c:y val="0.10362327064760499"/>
          <c:w val="0.7776252264473178"/>
          <c:h val="0.75573957533439662"/>
        </c:manualLayout>
      </c:layout>
      <c:scatterChart>
        <c:scatterStyle val="lineMarker"/>
        <c:varyColors val="0"/>
        <c:ser>
          <c:idx val="3"/>
          <c:order val="0"/>
          <c:tx>
            <c:strRef>
              <c:f>'(例)健診受診率・男'!$C$27</c:f>
              <c:strCache>
                <c:ptCount val="1"/>
                <c:pt idx="0">
                  <c:v>40～44歳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'(例)健診受診率・男'!$K$28:$K$36</c:f>
              <c:numCache>
                <c:formatCode>0.0%</c:formatCode>
                <c:ptCount val="9"/>
                <c:pt idx="0">
                  <c:v>0.15860668576846579</c:v>
                </c:pt>
                <c:pt idx="1">
                  <c:v>0.16426882154882155</c:v>
                </c:pt>
                <c:pt idx="2">
                  <c:v>0.1722458839817981</c:v>
                </c:pt>
                <c:pt idx="3">
                  <c:v>0.17344356272060479</c:v>
                </c:pt>
                <c:pt idx="4">
                  <c:v>0.1787735687408758</c:v>
                </c:pt>
                <c:pt idx="5">
                  <c:v>0.18416521708260855</c:v>
                </c:pt>
                <c:pt idx="6">
                  <c:v>0.18924816818126511</c:v>
                </c:pt>
                <c:pt idx="7">
                  <c:v>0.15892480905978404</c:v>
                </c:pt>
                <c:pt idx="8">
                  <c:v>0.18267439382377407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8E-48F0-842D-6FC76A0A1E6B}"/>
            </c:ext>
          </c:extLst>
        </c:ser>
        <c:ser>
          <c:idx val="0"/>
          <c:order val="1"/>
          <c:tx>
            <c:strRef>
              <c:f>'(例)健診受診率・男'!$D$27</c:f>
              <c:strCache>
                <c:ptCount val="1"/>
                <c:pt idx="0">
                  <c:v>45～49歳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'(例)健診受診率・男'!$L$28:$L$36</c:f>
              <c:numCache>
                <c:formatCode>0.0%</c:formatCode>
                <c:ptCount val="9"/>
                <c:pt idx="0">
                  <c:v>0.17292075939443624</c:v>
                </c:pt>
                <c:pt idx="1">
                  <c:v>0.17843193881282154</c:v>
                </c:pt>
                <c:pt idx="2">
                  <c:v>0.18431659387617608</c:v>
                </c:pt>
                <c:pt idx="3">
                  <c:v>0.18393203053783044</c:v>
                </c:pt>
                <c:pt idx="4">
                  <c:v>0.18747041030629891</c:v>
                </c:pt>
                <c:pt idx="5">
                  <c:v>0.19209158374824412</c:v>
                </c:pt>
                <c:pt idx="6">
                  <c:v>0.19667617707771803</c:v>
                </c:pt>
                <c:pt idx="7">
                  <c:v>0.16734596633293938</c:v>
                </c:pt>
                <c:pt idx="8">
                  <c:v>0.19187597509381984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8E-48F0-842D-6FC76A0A1E6B}"/>
            </c:ext>
          </c:extLst>
        </c:ser>
        <c:ser>
          <c:idx val="1"/>
          <c:order val="2"/>
          <c:tx>
            <c:strRef>
              <c:f>'(例)健診受診率・男'!$E$27</c:f>
              <c:strCache>
                <c:ptCount val="1"/>
                <c:pt idx="0">
                  <c:v>50～54歳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'(例)健診受診率・男'!$M$28:$M$36</c:f>
              <c:numCache>
                <c:formatCode>0.0%</c:formatCode>
                <c:ptCount val="9"/>
                <c:pt idx="0">
                  <c:v>0.1999434827622425</c:v>
                </c:pt>
                <c:pt idx="1">
                  <c:v>0.20619809858519175</c:v>
                </c:pt>
                <c:pt idx="2">
                  <c:v>0.21218282718279458</c:v>
                </c:pt>
                <c:pt idx="3">
                  <c:v>0.20991994287519053</c:v>
                </c:pt>
                <c:pt idx="4">
                  <c:v>0.21190916403204005</c:v>
                </c:pt>
                <c:pt idx="5">
                  <c:v>0.21428381783094683</c:v>
                </c:pt>
                <c:pt idx="6">
                  <c:v>0.21469826615627111</c:v>
                </c:pt>
                <c:pt idx="7">
                  <c:v>0.18565423478890017</c:v>
                </c:pt>
                <c:pt idx="8">
                  <c:v>0.20783218719097743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A8E-48F0-842D-6FC76A0A1E6B}"/>
            </c:ext>
          </c:extLst>
        </c:ser>
        <c:ser>
          <c:idx val="2"/>
          <c:order val="3"/>
          <c:tx>
            <c:strRef>
              <c:f>'(例)健診受診率・男'!$F$27</c:f>
              <c:strCache>
                <c:ptCount val="1"/>
                <c:pt idx="0">
                  <c:v>55～59歳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'(例)健診受診率・男'!$N$28:$N$36</c:f>
              <c:numCache>
                <c:formatCode>0.0%</c:formatCode>
                <c:ptCount val="9"/>
                <c:pt idx="0">
                  <c:v>0.22017931543114408</c:v>
                </c:pt>
                <c:pt idx="1">
                  <c:v>0.22783847081592012</c:v>
                </c:pt>
                <c:pt idx="2">
                  <c:v>0.23666066176653547</c:v>
                </c:pt>
                <c:pt idx="3">
                  <c:v>0.23798955389110282</c:v>
                </c:pt>
                <c:pt idx="4">
                  <c:v>0.24337473831123518</c:v>
                </c:pt>
                <c:pt idx="5">
                  <c:v>0.2484122319752782</c:v>
                </c:pt>
                <c:pt idx="6">
                  <c:v>0.25036617575842202</c:v>
                </c:pt>
                <c:pt idx="7">
                  <c:v>0.21737447844537428</c:v>
                </c:pt>
                <c:pt idx="8">
                  <c:v>0.2406587955752626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A8E-48F0-842D-6FC76A0A1E6B}"/>
            </c:ext>
          </c:extLst>
        </c:ser>
        <c:ser>
          <c:idx val="4"/>
          <c:order val="4"/>
          <c:tx>
            <c:strRef>
              <c:f>'(例)健診受診率・男'!$G$27</c:f>
              <c:strCache>
                <c:ptCount val="1"/>
                <c:pt idx="0">
                  <c:v>60～64歳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'(例)健診受診率・男'!$O$28:$O$36</c:f>
              <c:numCache>
                <c:formatCode>0.0%</c:formatCode>
                <c:ptCount val="9"/>
                <c:pt idx="0">
                  <c:v>0.28373384154082731</c:v>
                </c:pt>
                <c:pt idx="1">
                  <c:v>0.29163807187450386</c:v>
                </c:pt>
                <c:pt idx="2">
                  <c:v>0.298682875226364</c:v>
                </c:pt>
                <c:pt idx="3">
                  <c:v>0.30031966328583209</c:v>
                </c:pt>
                <c:pt idx="4">
                  <c:v>0.30489345836960635</c:v>
                </c:pt>
                <c:pt idx="5">
                  <c:v>0.30973989291766857</c:v>
                </c:pt>
                <c:pt idx="6">
                  <c:v>0.31094570160717011</c:v>
                </c:pt>
                <c:pt idx="7">
                  <c:v>0.26958842302189939</c:v>
                </c:pt>
                <c:pt idx="8">
                  <c:v>0.29847722378861963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A8E-48F0-842D-6FC76A0A1E6B}"/>
            </c:ext>
          </c:extLst>
        </c:ser>
        <c:ser>
          <c:idx val="5"/>
          <c:order val="5"/>
          <c:tx>
            <c:strRef>
              <c:f>'(例)健診受診率・男'!$H$27</c:f>
              <c:strCache>
                <c:ptCount val="1"/>
                <c:pt idx="0">
                  <c:v>65～69歳</c:v>
                </c:pt>
              </c:strCache>
            </c:strRef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'(例)健診受診率・男'!$P$28:$P$36</c:f>
              <c:numCache>
                <c:formatCode>0.0%</c:formatCode>
                <c:ptCount val="9"/>
                <c:pt idx="0">
                  <c:v>0.36461548340472127</c:v>
                </c:pt>
                <c:pt idx="1">
                  <c:v>0.3741671571875545</c:v>
                </c:pt>
                <c:pt idx="2">
                  <c:v>0.38401140071693968</c:v>
                </c:pt>
                <c:pt idx="3">
                  <c:v>0.38724289436505671</c:v>
                </c:pt>
                <c:pt idx="4">
                  <c:v>0.39238255047717913</c:v>
                </c:pt>
                <c:pt idx="5">
                  <c:v>0.39945781189098939</c:v>
                </c:pt>
                <c:pt idx="6">
                  <c:v>0.40152226457080065</c:v>
                </c:pt>
                <c:pt idx="7">
                  <c:v>0.35750887697919936</c:v>
                </c:pt>
                <c:pt idx="8">
                  <c:v>0.3865665807611019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A8E-48F0-842D-6FC76A0A1E6B}"/>
            </c:ext>
          </c:extLst>
        </c:ser>
        <c:ser>
          <c:idx val="7"/>
          <c:order val="6"/>
          <c:tx>
            <c:strRef>
              <c:f>'(例)健診受診率・男'!$I$27</c:f>
              <c:strCache>
                <c:ptCount val="1"/>
                <c:pt idx="0">
                  <c:v>70～74歳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'(例)健診受診率・男'!$Q$28:$Q$36</c:f>
              <c:numCache>
                <c:formatCode>0.0%</c:formatCode>
                <c:ptCount val="9"/>
                <c:pt idx="0">
                  <c:v>0.4065444341289966</c:v>
                </c:pt>
                <c:pt idx="1">
                  <c:v>0.41675686139127471</c:v>
                </c:pt>
                <c:pt idx="2">
                  <c:v>0.42396014457963277</c:v>
                </c:pt>
                <c:pt idx="3">
                  <c:v>0.4256955232007974</c:v>
                </c:pt>
                <c:pt idx="4">
                  <c:v>0.43161233293470319</c:v>
                </c:pt>
                <c:pt idx="5">
                  <c:v>0.43893600057983617</c:v>
                </c:pt>
                <c:pt idx="6">
                  <c:v>0.43963990972192651</c:v>
                </c:pt>
                <c:pt idx="7">
                  <c:v>0.39289725112038798</c:v>
                </c:pt>
                <c:pt idx="8">
                  <c:v>0.41610902638899527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A8E-48F0-842D-6FC76A0A1E6B}"/>
            </c:ext>
          </c:extLst>
        </c:ser>
        <c:ser>
          <c:idx val="6"/>
          <c:order val="7"/>
          <c:tx>
            <c:v>年齢調整</c:v>
          </c:tx>
          <c:spPr>
            <a:ln w="2540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'(例)健診受診率・男'!$S$28:$S$36</c:f>
              <c:numCache>
                <c:formatCode>0.0%</c:formatCode>
                <c:ptCount val="9"/>
                <c:pt idx="0">
                  <c:v>0.30858833818657688</c:v>
                </c:pt>
                <c:pt idx="1">
                  <c:v>0.31704707188446429</c:v>
                </c:pt>
                <c:pt idx="2">
                  <c:v>0.32498743236428901</c:v>
                </c:pt>
                <c:pt idx="3">
                  <c:v>0.32659193790573759</c:v>
                </c:pt>
                <c:pt idx="4">
                  <c:v>0.33152548833840512</c:v>
                </c:pt>
                <c:pt idx="5">
                  <c:v>0.33752824604634796</c:v>
                </c:pt>
                <c:pt idx="6">
                  <c:v>0.33946147376866276</c:v>
                </c:pt>
                <c:pt idx="7">
                  <c:v>0.29942278477322376</c:v>
                </c:pt>
                <c:pt idx="8">
                  <c:v>0.32514487345393672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A8E-48F0-842D-6FC76A0A1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946136"/>
        <c:axId val="525951512"/>
      </c:scatterChart>
      <c:valAx>
        <c:axId val="442946136"/>
        <c:scaling>
          <c:orientation val="minMax"/>
          <c:max val="35"/>
          <c:min val="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平成（年）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5951512"/>
        <c:crosses val="autoZero"/>
        <c:crossBetween val="midCat"/>
        <c:majorUnit val="1"/>
      </c:valAx>
      <c:valAx>
        <c:axId val="525951512"/>
        <c:scaling>
          <c:orientation val="minMax"/>
        </c:scaling>
        <c:delete val="0"/>
        <c:axPos val="l"/>
        <c:title>
          <c:tx>
            <c:strRef>
              <c:f>'(例)健診受診率・男'!$B$14:$I$14</c:f>
              <c:strCache>
                <c:ptCount val="8"/>
                <c:pt idx="0">
                  <c:v>受診率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2946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986413387547338"/>
          <c:y val="0.29025282802921681"/>
          <c:w val="0.17553208536814963"/>
          <c:h val="0.434137916877414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'(例)健診受診率・男'!$B$13:$I$13</c:f>
          <c:strCache>
            <c:ptCount val="8"/>
            <c:pt idx="0">
              <c:v>特定健診受診率の推移（男性）年齢階級別　市町村国保全体</c:v>
            </c:pt>
          </c:strCache>
        </c:strRef>
      </c:tx>
      <c:layout>
        <c:manualLayout>
          <c:xMode val="edge"/>
          <c:yMode val="edge"/>
          <c:x val="0.21245696236569978"/>
          <c:y val="2.3715410099195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1911061707151481"/>
          <c:y val="0.10362327064760499"/>
          <c:w val="0.7776252264473178"/>
          <c:h val="0.75573957533439662"/>
        </c:manualLayout>
      </c:layout>
      <c:scatterChart>
        <c:scatterStyle val="lineMarker"/>
        <c:varyColors val="0"/>
        <c:ser>
          <c:idx val="3"/>
          <c:order val="0"/>
          <c:tx>
            <c:strRef>
              <c:f>'(例)健診受診率・男'!$C$27</c:f>
              <c:strCache>
                <c:ptCount val="1"/>
                <c:pt idx="0">
                  <c:v>40～44歳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'(例)健診受診率・男'!$AT$28:$AT$36</c:f>
              <c:numCache>
                <c:formatCode>0.0%</c:formatCode>
                <c:ptCount val="9"/>
                <c:pt idx="0">
                  <c:v>0.15860668576846579</c:v>
                </c:pt>
                <c:pt idx="1">
                  <c:v>0.16504046376636181</c:v>
                </c:pt>
                <c:pt idx="2">
                  <c:v>0.16998608941707483</c:v>
                </c:pt>
                <c:pt idx="3">
                  <c:v>0.17482100514775956</c:v>
                </c:pt>
                <c:pt idx="4">
                  <c:v>0.17879411618136307</c:v>
                </c:pt>
                <c:pt idx="5">
                  <c:v>0.18406231800158315</c:v>
                </c:pt>
                <c:pt idx="6">
                  <c:v>0.17744606477455258</c:v>
                </c:pt>
                <c:pt idx="7">
                  <c:v>0.1769491236882744</c:v>
                </c:pt>
                <c:pt idx="8">
                  <c:v>0.18267439382377407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EE5-4D26-8A8D-CECF072ED177}"/>
            </c:ext>
          </c:extLst>
        </c:ser>
        <c:ser>
          <c:idx val="0"/>
          <c:order val="1"/>
          <c:tx>
            <c:strRef>
              <c:f>'(例)健診受診率・男'!$D$27</c:f>
              <c:strCache>
                <c:ptCount val="1"/>
                <c:pt idx="0">
                  <c:v>45～49歳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'(例)健診受診率・男'!$AU$28:$AU$36</c:f>
              <c:numCache>
                <c:formatCode>0.0%</c:formatCode>
                <c:ptCount val="9"/>
                <c:pt idx="0">
                  <c:v>0.17292075939443624</c:v>
                </c:pt>
                <c:pt idx="1">
                  <c:v>0.17855643069447794</c:v>
                </c:pt>
                <c:pt idx="2">
                  <c:v>0.18222685440894271</c:v>
                </c:pt>
                <c:pt idx="3">
                  <c:v>0.18523967824010179</c:v>
                </c:pt>
                <c:pt idx="4">
                  <c:v>0.18783134153079115</c:v>
                </c:pt>
                <c:pt idx="5">
                  <c:v>0.19207939037742036</c:v>
                </c:pt>
                <c:pt idx="6">
                  <c:v>0.18537124238630051</c:v>
                </c:pt>
                <c:pt idx="7">
                  <c:v>0.18529937283482575</c:v>
                </c:pt>
                <c:pt idx="8">
                  <c:v>0.19187597509381984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EE5-4D26-8A8D-CECF072ED177}"/>
            </c:ext>
          </c:extLst>
        </c:ser>
        <c:ser>
          <c:idx val="1"/>
          <c:order val="2"/>
          <c:tx>
            <c:strRef>
              <c:f>'(例)健診受診率・男'!$E$27</c:f>
              <c:strCache>
                <c:ptCount val="1"/>
                <c:pt idx="0">
                  <c:v>50～54歳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'(例)健診受診率・男'!$AV$28:$AV$36</c:f>
              <c:numCache>
                <c:formatCode>0.0%</c:formatCode>
                <c:ptCount val="9"/>
                <c:pt idx="0">
                  <c:v>0.1999434827622425</c:v>
                </c:pt>
                <c:pt idx="1">
                  <c:v>0.20610813617674295</c:v>
                </c:pt>
                <c:pt idx="2">
                  <c:v>0.20943362288105896</c:v>
                </c:pt>
                <c:pt idx="3">
                  <c:v>0.21133731136334175</c:v>
                </c:pt>
                <c:pt idx="4">
                  <c:v>0.21203764157939245</c:v>
                </c:pt>
                <c:pt idx="5">
                  <c:v>0.21363041600641933</c:v>
                </c:pt>
                <c:pt idx="6">
                  <c:v>0.20487877292537271</c:v>
                </c:pt>
                <c:pt idx="7">
                  <c:v>0.20272822937871623</c:v>
                </c:pt>
                <c:pt idx="8">
                  <c:v>0.20783218719097743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EE5-4D26-8A8D-CECF072ED177}"/>
            </c:ext>
          </c:extLst>
        </c:ser>
        <c:ser>
          <c:idx val="2"/>
          <c:order val="3"/>
          <c:tx>
            <c:strRef>
              <c:f>'(例)健診受診率・男'!$F$27</c:f>
              <c:strCache>
                <c:ptCount val="1"/>
                <c:pt idx="0">
                  <c:v>55～59歳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'(例)健診受診率・男'!$AW$28:$AW$36</c:f>
              <c:numCache>
                <c:formatCode>0.0%</c:formatCode>
                <c:ptCount val="9"/>
                <c:pt idx="0">
                  <c:v>0.22017931543114408</c:v>
                </c:pt>
                <c:pt idx="1">
                  <c:v>0.22822614933786656</c:v>
                </c:pt>
                <c:pt idx="2">
                  <c:v>0.23416289549118616</c:v>
                </c:pt>
                <c:pt idx="3">
                  <c:v>0.23934165132295782</c:v>
                </c:pt>
                <c:pt idx="4">
                  <c:v>0.24325884139253873</c:v>
                </c:pt>
                <c:pt idx="5">
                  <c:v>0.24738438201497848</c:v>
                </c:pt>
                <c:pt idx="6">
                  <c:v>0.23871762872635816</c:v>
                </c:pt>
                <c:pt idx="7">
                  <c:v>0.23613314992635295</c:v>
                </c:pt>
                <c:pt idx="8">
                  <c:v>0.2406587955752626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EE5-4D26-8A8D-CECF072ED177}"/>
            </c:ext>
          </c:extLst>
        </c:ser>
        <c:ser>
          <c:idx val="4"/>
          <c:order val="4"/>
          <c:tx>
            <c:strRef>
              <c:f>'(例)健診受診率・男'!$G$27</c:f>
              <c:strCache>
                <c:ptCount val="1"/>
                <c:pt idx="0">
                  <c:v>60～64歳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'(例)健診受診率・男'!$AX$28:$AX$36</c:f>
              <c:numCache>
                <c:formatCode>0.0%</c:formatCode>
                <c:ptCount val="9"/>
                <c:pt idx="0">
                  <c:v>0.28373384154082731</c:v>
                </c:pt>
                <c:pt idx="1">
                  <c:v>0.29135159621389839</c:v>
                </c:pt>
                <c:pt idx="2">
                  <c:v>0.29688020346223332</c:v>
                </c:pt>
                <c:pt idx="3">
                  <c:v>0.30129866562726748</c:v>
                </c:pt>
                <c:pt idx="4">
                  <c:v>0.30498433819103565</c:v>
                </c:pt>
                <c:pt idx="5">
                  <c:v>0.30852635096481501</c:v>
                </c:pt>
                <c:pt idx="6">
                  <c:v>0.29675800584891271</c:v>
                </c:pt>
                <c:pt idx="7">
                  <c:v>0.2930037828058964</c:v>
                </c:pt>
                <c:pt idx="8">
                  <c:v>0.29847722378861963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EE5-4D26-8A8D-CECF072ED177}"/>
            </c:ext>
          </c:extLst>
        </c:ser>
        <c:ser>
          <c:idx val="5"/>
          <c:order val="5"/>
          <c:tx>
            <c:strRef>
              <c:f>'(例)健診受診率・男'!$H$27</c:f>
              <c:strCache>
                <c:ptCount val="1"/>
                <c:pt idx="0">
                  <c:v>65～69歳</c:v>
                </c:pt>
              </c:strCache>
            </c:strRef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'(例)健診受診率・男'!$AY$28:$AY$36</c:f>
              <c:numCache>
                <c:formatCode>0.0%</c:formatCode>
                <c:ptCount val="9"/>
                <c:pt idx="0">
                  <c:v>0.36461548340472127</c:v>
                </c:pt>
                <c:pt idx="1">
                  <c:v>0.37426468043640515</c:v>
                </c:pt>
                <c:pt idx="2">
                  <c:v>0.381807150756517</c:v>
                </c:pt>
                <c:pt idx="3">
                  <c:v>0.38787894851972515</c:v>
                </c:pt>
                <c:pt idx="4">
                  <c:v>0.39302775224440839</c:v>
                </c:pt>
                <c:pt idx="5">
                  <c:v>0.39778754231298974</c:v>
                </c:pt>
                <c:pt idx="6">
                  <c:v>0.38616298448032982</c:v>
                </c:pt>
                <c:pt idx="7">
                  <c:v>0.38186590743703391</c:v>
                </c:pt>
                <c:pt idx="8">
                  <c:v>0.3865665807611019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EE5-4D26-8A8D-CECF072ED177}"/>
            </c:ext>
          </c:extLst>
        </c:ser>
        <c:ser>
          <c:idx val="7"/>
          <c:order val="6"/>
          <c:tx>
            <c:strRef>
              <c:f>'(例)健診受診率・男'!$I$27</c:f>
              <c:strCache>
                <c:ptCount val="1"/>
                <c:pt idx="0">
                  <c:v>70～74歳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'(例)健診受診率・男'!$AZ$28:$AZ$36</c:f>
              <c:numCache>
                <c:formatCode>0.0%</c:formatCode>
                <c:ptCount val="9"/>
                <c:pt idx="0">
                  <c:v>0.4065444341289966</c:v>
                </c:pt>
                <c:pt idx="1">
                  <c:v>0.41575381336663469</c:v>
                </c:pt>
                <c:pt idx="2">
                  <c:v>0.42213750972390168</c:v>
                </c:pt>
                <c:pt idx="3">
                  <c:v>0.42708933357171114</c:v>
                </c:pt>
                <c:pt idx="4">
                  <c:v>0.43208128557177888</c:v>
                </c:pt>
                <c:pt idx="5">
                  <c:v>0.43672941441215535</c:v>
                </c:pt>
                <c:pt idx="6">
                  <c:v>0.42382438714071685</c:v>
                </c:pt>
                <c:pt idx="7">
                  <c:v>0.41621539574376992</c:v>
                </c:pt>
                <c:pt idx="8">
                  <c:v>0.41610902638899527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EE5-4D26-8A8D-CECF072ED177}"/>
            </c:ext>
          </c:extLst>
        </c:ser>
        <c:ser>
          <c:idx val="6"/>
          <c:order val="7"/>
          <c:tx>
            <c:v>年齢調整</c:v>
          </c:tx>
          <c:spPr>
            <a:ln w="2540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'(例)健診受診率・男'!$B$28:$B$36</c:f>
              <c:numCache>
                <c:formatCode>General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</c:numCache>
            </c:numRef>
          </c:xVal>
          <c:yVal>
            <c:numRef>
              <c:f>'(例)健診受診率・男'!$BB$28:$BB$36</c:f>
              <c:numCache>
                <c:formatCode>0.0%</c:formatCode>
                <c:ptCount val="9"/>
                <c:pt idx="0">
                  <c:v>0.30858833818657688</c:v>
                </c:pt>
                <c:pt idx="1">
                  <c:v>0.31687428081177677</c:v>
                </c:pt>
                <c:pt idx="2">
                  <c:v>0.32287548071816363</c:v>
                </c:pt>
                <c:pt idx="3">
                  <c:v>0.32770161953614391</c:v>
                </c:pt>
                <c:pt idx="4">
                  <c:v>0.33188189076349689</c:v>
                </c:pt>
                <c:pt idx="5">
                  <c:v>0.33617173605113865</c:v>
                </c:pt>
                <c:pt idx="6">
                  <c:v>0.32547083486274486</c:v>
                </c:pt>
                <c:pt idx="7">
                  <c:v>0.32134304399860775</c:v>
                </c:pt>
                <c:pt idx="8">
                  <c:v>0.32514487345393672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EE5-4D26-8A8D-CECF072ED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946136"/>
        <c:axId val="525951512"/>
      </c:scatterChart>
      <c:valAx>
        <c:axId val="442946136"/>
        <c:scaling>
          <c:orientation val="minMax"/>
          <c:max val="35"/>
          <c:min val="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平成（年）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5951512"/>
        <c:crosses val="autoZero"/>
        <c:crossBetween val="midCat"/>
        <c:majorUnit val="1"/>
      </c:valAx>
      <c:valAx>
        <c:axId val="525951512"/>
        <c:scaling>
          <c:orientation val="minMax"/>
        </c:scaling>
        <c:delete val="0"/>
        <c:axPos val="l"/>
        <c:title>
          <c:tx>
            <c:strRef>
              <c:f>'(例)健診受診率・男'!$B$14:$I$14</c:f>
              <c:strCache>
                <c:ptCount val="8"/>
                <c:pt idx="0">
                  <c:v>受診率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2946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986413387547338"/>
          <c:y val="0.29025282802921681"/>
          <c:w val="0.17553208536814963"/>
          <c:h val="0.434137916877414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20</xdr:row>
      <xdr:rowOff>9525</xdr:rowOff>
    </xdr:from>
    <xdr:to>
      <xdr:col>5</xdr:col>
      <xdr:colOff>666750</xdr:colOff>
      <xdr:row>24</xdr:row>
      <xdr:rowOff>38100</xdr:rowOff>
    </xdr:to>
    <xdr:sp macro="" textlink="">
      <xdr:nvSpPr>
        <xdr:cNvPr id="4" name="矢印: 下 3">
          <a:extLst>
            <a:ext uri="{FF2B5EF4-FFF2-40B4-BE49-F238E27FC236}">
              <a16:creationId xmlns:a16="http://schemas.microsoft.com/office/drawing/2014/main" id="{1F871F88-A59B-460A-995F-F982EA5FAEF5}"/>
            </a:ext>
          </a:extLst>
        </xdr:cNvPr>
        <xdr:cNvSpPr/>
      </xdr:nvSpPr>
      <xdr:spPr>
        <a:xfrm>
          <a:off x="1724025" y="3952875"/>
          <a:ext cx="2371725" cy="714375"/>
        </a:xfrm>
        <a:prstGeom prst="downArrow">
          <a:avLst>
            <a:gd name="adj1" fmla="val 63655"/>
            <a:gd name="adj2" fmla="val 50000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none" rtlCol="0" anchor="t"/>
        <a:lstStyle/>
        <a:p>
          <a:pPr algn="ctr"/>
          <a:r>
            <a:rPr kumimoji="1" lang="ja-JP" altLang="en-US" sz="1600">
              <a:solidFill>
                <a:srgbClr val="0000FF"/>
              </a:solidFill>
              <a:latin typeface="+mn-ea"/>
              <a:ea typeface="+mn-ea"/>
            </a:rPr>
            <a:t>同様の図を</a:t>
          </a:r>
          <a:endParaRPr kumimoji="1" lang="en-US" altLang="ja-JP" sz="1600">
            <a:solidFill>
              <a:srgbClr val="0000FF"/>
            </a:solidFill>
            <a:latin typeface="+mn-ea"/>
            <a:ea typeface="+mn-ea"/>
          </a:endParaRPr>
        </a:p>
        <a:p>
          <a:pPr algn="ctr"/>
          <a:r>
            <a:rPr kumimoji="1" lang="ja-JP" altLang="en-US" sz="1600">
              <a:solidFill>
                <a:srgbClr val="0000FF"/>
              </a:solidFill>
              <a:latin typeface="+mn-ea"/>
              <a:ea typeface="+mn-ea"/>
            </a:rPr>
            <a:t>簡単に作れます</a:t>
          </a:r>
        </a:p>
      </xdr:txBody>
    </xdr:sp>
    <xdr:clientData/>
  </xdr:twoCellAnchor>
  <xdr:twoCellAnchor editAs="oneCell">
    <xdr:from>
      <xdr:col>0</xdr:col>
      <xdr:colOff>0</xdr:colOff>
      <xdr:row>2</xdr:row>
      <xdr:rowOff>0</xdr:rowOff>
    </xdr:from>
    <xdr:to>
      <xdr:col>12</xdr:col>
      <xdr:colOff>308527</xdr:colOff>
      <xdr:row>19</xdr:row>
      <xdr:rowOff>28575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DA750A3D-30C5-F543-1769-176DE321C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0563"/>
          <a:ext cx="9042797" cy="29634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9</xdr:col>
      <xdr:colOff>163995</xdr:colOff>
      <xdr:row>55</xdr:row>
      <xdr:rowOff>34964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414ED815-C680-D6ED-4695-89D89B00D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70174"/>
          <a:ext cx="6833152" cy="52530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59871</xdr:colOff>
      <xdr:row>37</xdr:row>
      <xdr:rowOff>38878</xdr:rowOff>
    </xdr:from>
    <xdr:to>
      <xdr:col>12</xdr:col>
      <xdr:colOff>59872</xdr:colOff>
      <xdr:row>65</xdr:row>
      <xdr:rowOff>61428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CE2D513-64E5-402B-ACDC-11DD4D4E17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106525</xdr:colOff>
      <xdr:row>37</xdr:row>
      <xdr:rowOff>42181</xdr:rowOff>
    </xdr:from>
    <xdr:to>
      <xdr:col>21</xdr:col>
      <xdr:colOff>688132</xdr:colOff>
      <xdr:row>65</xdr:row>
      <xdr:rowOff>71340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4680B385-75DE-4DFF-9302-5EF3345FC7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44823</xdr:colOff>
      <xdr:row>37</xdr:row>
      <xdr:rowOff>44823</xdr:rowOff>
    </xdr:from>
    <xdr:to>
      <xdr:col>31</xdr:col>
      <xdr:colOff>409035</xdr:colOff>
      <xdr:row>65</xdr:row>
      <xdr:rowOff>73982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E74A96B9-215C-499D-BCA3-B088733584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313764</xdr:colOff>
      <xdr:row>56</xdr:row>
      <xdr:rowOff>145677</xdr:rowOff>
    </xdr:from>
    <xdr:to>
      <xdr:col>14</xdr:col>
      <xdr:colOff>493058</xdr:colOff>
      <xdr:row>59</xdr:row>
      <xdr:rowOff>123264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A2A7C431-4F6B-9C15-5B2F-A51A15A4E34A}"/>
            </a:ext>
          </a:extLst>
        </xdr:cNvPr>
        <xdr:cNvSpPr/>
      </xdr:nvSpPr>
      <xdr:spPr>
        <a:xfrm>
          <a:off x="6768352" y="9558618"/>
          <a:ext cx="4280647" cy="481852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数値の出典：厚生労働省　</a:t>
          </a:r>
          <a:r>
            <a:rPr kumimoji="1" lang="en-US" altLang="ja-JP" sz="1100">
              <a:solidFill>
                <a:sysClr val="windowText" lastClr="000000"/>
              </a:solidFill>
            </a:rPr>
            <a:t>2013</a:t>
          </a:r>
          <a:r>
            <a:rPr kumimoji="1" lang="ja-JP" altLang="en-US" sz="1100">
              <a:solidFill>
                <a:sysClr val="windowText" lastClr="000000"/>
              </a:solidFill>
            </a:rPr>
            <a:t>～</a:t>
          </a:r>
          <a:r>
            <a:rPr kumimoji="1" lang="en-US" altLang="ja-JP" sz="1100">
              <a:solidFill>
                <a:sysClr val="windowText" lastClr="000000"/>
              </a:solidFill>
            </a:rPr>
            <a:t>2021</a:t>
          </a:r>
          <a:r>
            <a:rPr kumimoji="1" lang="ja-JP" altLang="en-US" sz="1100">
              <a:solidFill>
                <a:sysClr val="windowText" lastClr="000000"/>
              </a:solidFill>
            </a:rPr>
            <a:t>年度特定健康診査・特定保健指導の実施状況（保険者別）市町村国保（全体）性・年齢階級別</a:t>
          </a:r>
        </a:p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0.80755</cdr:x>
      <cdr:y>0.23878</cdr:y>
    </cdr:from>
    <cdr:to>
      <cdr:x>0.9455</cdr:x>
      <cdr:y>0.33459</cdr:y>
    </cdr:to>
    <cdr:sp macro="" textlink="">
      <cdr:nvSpPr>
        <cdr:cNvPr id="5" name="テキスト ボックス 5">
          <a:extLst xmlns:a="http://schemas.openxmlformats.org/drawingml/2006/main">
            <a:ext uri="{FF2B5EF4-FFF2-40B4-BE49-F238E27FC236}">
              <a16:creationId xmlns:a16="http://schemas.microsoft.com/office/drawing/2014/main" id="{AE56986D-3B44-4C45-8E8C-F0C9A4B1989D}"/>
            </a:ext>
          </a:extLst>
        </cdr:cNvPr>
        <cdr:cNvSpPr txBox="1"/>
      </cdr:nvSpPr>
      <cdr:spPr>
        <a:xfrm xmlns:a="http://schemas.openxmlformats.org/drawingml/2006/main">
          <a:off x="4966249" y="1144192"/>
          <a:ext cx="848374" cy="459100"/>
        </a:xfrm>
        <a:prstGeom xmlns:a="http://schemas.openxmlformats.org/drawingml/2006/main" prst="rect">
          <a:avLst/>
        </a:prstGeom>
        <a:solidFill xmlns:a="http://schemas.openxmlformats.org/drawingml/2006/main">
          <a:srgbClr val="A1F6FF"/>
        </a:solidFill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100" b="1"/>
            <a:t>目標値</a:t>
          </a:r>
          <a:r>
            <a:rPr kumimoji="1" lang="en-US" altLang="ja-JP" sz="1100" b="1"/>
            <a:t>(R5)</a:t>
          </a:r>
        </a:p>
        <a:p xmlns:a="http://schemas.openxmlformats.org/drawingml/2006/main">
          <a:r>
            <a:rPr kumimoji="1" lang="en-US" altLang="ja-JP" sz="1100"/>
            <a:t>60.0%</a:t>
          </a:r>
          <a:endParaRPr kumimoji="1" lang="ja-JP" altLang="en-US" sz="1100"/>
        </a:p>
      </cdr:txBody>
    </cdr:sp>
  </cdr:relSizeAnchor>
  <cdr:relSizeAnchor xmlns:cdr="http://schemas.openxmlformats.org/drawingml/2006/chartDrawing">
    <cdr:from>
      <cdr:x>0.10579</cdr:x>
      <cdr:y>0.94973</cdr:y>
    </cdr:from>
    <cdr:to>
      <cdr:x>0.80467</cdr:x>
      <cdr:y>1</cdr:y>
    </cdr:to>
    <cdr:sp macro="" textlink="">
      <cdr:nvSpPr>
        <cdr:cNvPr id="11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376AD544-70EA-4FEA-BB27-EF44106F419B}"/>
            </a:ext>
          </a:extLst>
        </cdr:cNvPr>
        <cdr:cNvSpPr txBox="1"/>
      </cdr:nvSpPr>
      <cdr:spPr>
        <a:xfrm xmlns:a="http://schemas.openxmlformats.org/drawingml/2006/main">
          <a:off x="723153" y="4491288"/>
          <a:ext cx="4777212" cy="2377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horzOverflow="clip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ja-JP" altLang="en-US" sz="1100"/>
            <a:t>誤差線は</a:t>
          </a:r>
          <a:r>
            <a:rPr lang="en-US" altLang="ja-JP" sz="1100"/>
            <a:t>90%</a:t>
          </a:r>
          <a:r>
            <a:rPr lang="ja-JP" altLang="en-US" sz="1100"/>
            <a:t>信頼区間。年齢調整の基準人口は策定時の調査実施人数</a:t>
          </a:r>
        </a:p>
      </cdr:txBody>
    </cdr:sp>
  </cdr:relSizeAnchor>
  <cdr:relSizeAnchor xmlns:cdr="http://schemas.openxmlformats.org/drawingml/2006/chartDrawing">
    <cdr:from>
      <cdr:x>0.67872</cdr:x>
      <cdr:y>0.52171</cdr:y>
    </cdr:from>
    <cdr:to>
      <cdr:x>0.96814</cdr:x>
      <cdr:y>0.66548</cdr:y>
    </cdr:to>
    <cdr:grpSp>
      <cdr:nvGrpSpPr>
        <cdr:cNvPr id="24" name="グループ化 23">
          <a:extLst xmlns:a="http://schemas.openxmlformats.org/drawingml/2006/main">
            <a:ext uri="{FF2B5EF4-FFF2-40B4-BE49-F238E27FC236}">
              <a16:creationId xmlns:a16="http://schemas.microsoft.com/office/drawing/2014/main" id="{A3143540-C7F6-71DF-36F0-D3091721BCEB}"/>
            </a:ext>
          </a:extLst>
        </cdr:cNvPr>
        <cdr:cNvGrpSpPr/>
      </cdr:nvGrpSpPr>
      <cdr:grpSpPr>
        <a:xfrm xmlns:a="http://schemas.openxmlformats.org/drawingml/2006/main">
          <a:off x="4639452" y="2467177"/>
          <a:ext cx="1978356" cy="679891"/>
          <a:chOff x="4575174" y="2346325"/>
          <a:chExt cx="1984829" cy="693451"/>
        </a:xfrm>
      </cdr:grpSpPr>
      <cdr:sp macro="" textlink="">
        <cdr:nvSpPr>
          <cdr:cNvPr id="17" name="テキスト ボックス 2">
            <a:extLst xmlns:a="http://schemas.openxmlformats.org/drawingml/2006/main">
              <a:ext uri="{FF2B5EF4-FFF2-40B4-BE49-F238E27FC236}">
                <a16:creationId xmlns:a16="http://schemas.microsoft.com/office/drawing/2014/main" id="{37A50B8E-F8AD-272D-3FA7-AF737EF0165E}"/>
              </a:ext>
            </a:extLst>
          </cdr:cNvPr>
          <cdr:cNvSpPr txBox="1"/>
        </cdr:nvSpPr>
        <cdr:spPr>
          <a:xfrm xmlns:a="http://schemas.openxmlformats.org/drawingml/2006/main">
            <a:off x="4575174" y="2346325"/>
            <a:ext cx="1984829" cy="24102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ja-JP" altLang="en-US" sz="1100" b="1">
                <a:solidFill>
                  <a:sysClr val="windowText" lastClr="000000"/>
                </a:solidFill>
              </a:rPr>
              <a:t>策定時との差（片側検定）</a:t>
            </a:r>
          </a:p>
        </cdr:txBody>
      </cdr:sp>
      <cdr:sp macro="" textlink="'(例)健診受診率・男'!$F$19">
        <cdr:nvSpPr>
          <cdr:cNvPr id="22" name="正方形/長方形 21">
            <a:extLst xmlns:a="http://schemas.openxmlformats.org/drawingml/2006/main">
              <a:ext uri="{FF2B5EF4-FFF2-40B4-BE49-F238E27FC236}">
                <a16:creationId xmlns:a16="http://schemas.microsoft.com/office/drawing/2014/main" id="{AD67B413-34B7-51E8-9DD8-FC1CA1D43132}"/>
              </a:ext>
            </a:extLst>
          </cdr:cNvPr>
          <cdr:cNvSpPr/>
        </cdr:nvSpPr>
        <cdr:spPr>
          <a:xfrm xmlns:a="http://schemas.openxmlformats.org/drawingml/2006/main">
            <a:off x="4669310" y="2549552"/>
            <a:ext cx="1814400" cy="279179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15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fld id="{6CA9D1CC-82F0-4DA4-BA8A-FD7782B7CC2A}" type="TxLink">
              <a:rPr kumimoji="1" lang="ja-JP" altLang="en-US" sz="1100" b="0" i="0" u="none" strike="noStrike">
                <a:solidFill>
                  <a:srgbClr val="FF0000"/>
                </a:solidFill>
                <a:latin typeface="ＭＳ Ｐゴシック"/>
                <a:ea typeface="ＭＳ Ｐゴシック"/>
              </a:rPr>
              <a:pPr algn="l"/>
              <a:t>粗割合：P&lt;0.001</a:t>
            </a:fld>
            <a:endParaRPr kumimoji="1" lang="ja-JP" altLang="en-US" sz="1100"/>
          </a:p>
        </cdr:txBody>
      </cdr:sp>
      <cdr:sp macro="" textlink="'(例)健診受診率・男'!$F$20">
        <cdr:nvSpPr>
          <cdr:cNvPr id="23" name="正方形/長方形 22">
            <a:extLst xmlns:a="http://schemas.openxmlformats.org/drawingml/2006/main">
              <a:ext uri="{FF2B5EF4-FFF2-40B4-BE49-F238E27FC236}">
                <a16:creationId xmlns:a16="http://schemas.microsoft.com/office/drawing/2014/main" id="{A971EF9A-CA97-E2D0-A59E-08231E279B59}"/>
              </a:ext>
            </a:extLst>
          </cdr:cNvPr>
          <cdr:cNvSpPr/>
        </cdr:nvSpPr>
        <cdr:spPr>
          <a:xfrm xmlns:a="http://schemas.openxmlformats.org/drawingml/2006/main">
            <a:off x="4655592" y="2760598"/>
            <a:ext cx="1814400" cy="279178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15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fld id="{3C976D9D-4536-4BF9-A5AD-6DCB4964B2B1}" type="TxLink">
              <a:rPr kumimoji="1" lang="ja-JP" altLang="en-US" sz="1100" b="0" i="0" u="none" strike="noStrike">
                <a:solidFill>
                  <a:srgbClr val="FF0000"/>
                </a:solidFill>
                <a:latin typeface="ＭＳ Ｐゴシック"/>
                <a:ea typeface="ＭＳ Ｐゴシック"/>
              </a:rPr>
              <a:pPr algn="l"/>
              <a:t>年齢調整割合：P&lt;0.001</a:t>
            </a:fld>
            <a:endParaRPr kumimoji="1" lang="ja-JP" altLang="en-US" sz="1100"/>
          </a:p>
        </cdr:txBody>
      </cdr:sp>
    </cdr:grp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0.32864</cdr:x>
      <cdr:y>0.07473</cdr:y>
    </cdr:from>
    <cdr:to>
      <cdr:x>0.65782</cdr:x>
      <cdr:y>0.13452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D1A45790-04AC-4153-ED53-F01CE9A0ECF0}"/>
            </a:ext>
          </a:extLst>
        </cdr:cNvPr>
        <cdr:cNvSpPr txBox="1"/>
      </cdr:nvSpPr>
      <cdr:spPr>
        <a:xfrm xmlns:a="http://schemas.openxmlformats.org/drawingml/2006/main">
          <a:off x="2040613" y="358588"/>
          <a:ext cx="2043953" cy="2868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none" rtlCol="0"/>
        <a:lstStyle xmlns:a="http://schemas.openxmlformats.org/drawingml/2006/main"/>
        <a:p xmlns:a="http://schemas.openxmlformats.org/drawingml/2006/main">
          <a:pPr algn="ctr"/>
          <a:r>
            <a:rPr lang="en-US" altLang="ja-JP" sz="1400">
              <a:solidFill>
                <a:srgbClr val="FF0000"/>
              </a:solidFill>
            </a:rPr>
            <a:t>【</a:t>
          </a:r>
          <a:r>
            <a:rPr lang="ja-JP" altLang="en-US" sz="1400">
              <a:solidFill>
                <a:srgbClr val="FF0000"/>
              </a:solidFill>
            </a:rPr>
            <a:t>３年幅移動平均</a:t>
          </a:r>
          <a:r>
            <a:rPr lang="en-US" altLang="ja-JP" sz="1400">
              <a:solidFill>
                <a:srgbClr val="FF0000"/>
              </a:solidFill>
            </a:rPr>
            <a:t>】</a:t>
          </a:r>
          <a:endParaRPr lang="ja-JP" altLang="en-US" sz="1400">
            <a:solidFill>
              <a:srgbClr val="FF0000"/>
            </a:solidFill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60066</xdr:colOff>
      <xdr:row>47</xdr:row>
      <xdr:rowOff>38878</xdr:rowOff>
    </xdr:from>
    <xdr:to>
      <xdr:col>12</xdr:col>
      <xdr:colOff>60067</xdr:colOff>
      <xdr:row>75</xdr:row>
      <xdr:rowOff>61428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F7D9BF59-42E9-42EB-B45D-4A5C8ABB14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97000</xdr:colOff>
      <xdr:row>47</xdr:row>
      <xdr:rowOff>42181</xdr:rowOff>
    </xdr:from>
    <xdr:to>
      <xdr:col>21</xdr:col>
      <xdr:colOff>678607</xdr:colOff>
      <xdr:row>75</xdr:row>
      <xdr:rowOff>71340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FE6C8550-D7EC-4B13-90DC-B33DCCAAF0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30480</xdr:colOff>
      <xdr:row>47</xdr:row>
      <xdr:rowOff>38100</xdr:rowOff>
    </xdr:from>
    <xdr:to>
      <xdr:col>31</xdr:col>
      <xdr:colOff>398727</xdr:colOff>
      <xdr:row>75</xdr:row>
      <xdr:rowOff>67259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8EA7DDF-8071-437D-8C66-A5AD036FD4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2</xdr:col>
      <xdr:colOff>560294</xdr:colOff>
      <xdr:row>29</xdr:row>
      <xdr:rowOff>11206</xdr:rowOff>
    </xdr:from>
    <xdr:ext cx="368049" cy="238956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0AF8C9-A204-471A-874C-D2F70110157F}"/>
            </a:ext>
          </a:extLst>
        </xdr:cNvPr>
        <xdr:cNvSpPr txBox="1"/>
      </xdr:nvSpPr>
      <xdr:spPr>
        <a:xfrm>
          <a:off x="2913529" y="4885765"/>
          <a:ext cx="368049" cy="2389565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eaVert" wrap="non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使用しない年齢階級はブランクにする</a:t>
          </a:r>
        </a:p>
      </xdr:txBody>
    </xdr:sp>
    <xdr:clientData/>
  </xdr:oneCellAnchor>
  <xdr:oneCellAnchor>
    <xdr:from>
      <xdr:col>10</xdr:col>
      <xdr:colOff>555811</xdr:colOff>
      <xdr:row>29</xdr:row>
      <xdr:rowOff>29135</xdr:rowOff>
    </xdr:from>
    <xdr:ext cx="368049" cy="2389565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5A0C1AB9-AD8F-44F3-9309-C5BB49875A3A}"/>
            </a:ext>
          </a:extLst>
        </xdr:cNvPr>
        <xdr:cNvSpPr txBox="1"/>
      </xdr:nvSpPr>
      <xdr:spPr>
        <a:xfrm>
          <a:off x="8377517" y="4903694"/>
          <a:ext cx="368049" cy="2389565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eaVert" wrap="non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使用しない年齢階級はブランクにする</a:t>
          </a:r>
        </a:p>
      </xdr:txBody>
    </xdr:sp>
    <xdr:clientData/>
  </xdr:oneCellAnchor>
  <xdr:oneCellAnchor>
    <xdr:from>
      <xdr:col>3</xdr:col>
      <xdr:colOff>481853</xdr:colOff>
      <xdr:row>24</xdr:row>
      <xdr:rowOff>56029</xdr:rowOff>
    </xdr:from>
    <xdr:ext cx="2408608" cy="27571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4BBFA094-C018-45EF-BAB9-694DB4D1AD08}"/>
            </a:ext>
          </a:extLst>
        </xdr:cNvPr>
        <xdr:cNvSpPr txBox="1"/>
      </xdr:nvSpPr>
      <xdr:spPr>
        <a:xfrm>
          <a:off x="3518647" y="4090147"/>
          <a:ext cx="2408608" cy="275717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wrap="non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年齢階級の区分は自由に変えてよい</a:t>
          </a:r>
        </a:p>
      </xdr:txBody>
    </xdr:sp>
    <xdr:clientData/>
  </xdr:one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0.48933</cdr:x>
      <cdr:y>0.18049</cdr:y>
    </cdr:from>
    <cdr:to>
      <cdr:x>0.64489</cdr:x>
      <cdr:y>0.28128</cdr:y>
    </cdr:to>
    <cdr:sp macro="" textlink="">
      <cdr:nvSpPr>
        <cdr:cNvPr id="3" name="吹き出し: 線 2">
          <a:extLst xmlns:a="http://schemas.openxmlformats.org/drawingml/2006/main">
            <a:ext uri="{FF2B5EF4-FFF2-40B4-BE49-F238E27FC236}">
              <a16:creationId xmlns:a16="http://schemas.microsoft.com/office/drawing/2014/main" id="{A20D2829-28BA-4473-A2E7-C4ABFAE65CE6}"/>
            </a:ext>
          </a:extLst>
        </cdr:cNvPr>
        <cdr:cNvSpPr/>
      </cdr:nvSpPr>
      <cdr:spPr>
        <a:xfrm xmlns:a="http://schemas.openxmlformats.org/drawingml/2006/main">
          <a:off x="3376762" y="888190"/>
          <a:ext cx="1073483" cy="496000"/>
        </a:xfrm>
        <a:prstGeom xmlns:a="http://schemas.openxmlformats.org/drawingml/2006/main" prst="borderCallout1">
          <a:avLst>
            <a:gd name="adj1" fmla="val 105025"/>
            <a:gd name="adj2" fmla="val 15774"/>
            <a:gd name="adj3" fmla="val 253692"/>
            <a:gd name="adj4" fmla="val -27593"/>
          </a:avLst>
        </a:prstGeom>
        <a:solidFill xmlns:a="http://schemas.openxmlformats.org/drawingml/2006/main">
          <a:srgbClr val="A1F6FF"/>
        </a:solidFill>
        <a:ln xmlns:a="http://schemas.openxmlformats.org/drawingml/2006/main" w="12700">
          <a:solidFill>
            <a:srgbClr val="0000FF"/>
          </a:solidFill>
          <a:tailEnd type="stealth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kumimoji="1" lang="ja-JP" altLang="en-US" sz="1100" b="1">
              <a:solidFill>
                <a:schemeClr val="tx1"/>
              </a:solidFill>
            </a:rPr>
            <a:t>策定時</a:t>
          </a:r>
          <a:r>
            <a:rPr kumimoji="1" lang="en-US" altLang="ja-JP" sz="1100" b="1">
              <a:solidFill>
                <a:schemeClr val="tx1"/>
              </a:solidFill>
            </a:rPr>
            <a:t>(H22)</a:t>
          </a:r>
        </a:p>
        <a:p xmlns:a="http://schemas.openxmlformats.org/drawingml/2006/main">
          <a:pPr algn="l"/>
          <a:r>
            <a:rPr kumimoji="1" lang="en-US" altLang="ja-JP" sz="1100">
              <a:solidFill>
                <a:schemeClr val="tx1"/>
              </a:solidFill>
            </a:rPr>
            <a:t>138 mmHg</a:t>
          </a:r>
          <a:endParaRPr kumimoji="1" lang="ja-JP" altLang="en-US" sz="11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0.14183</cdr:x>
      <cdr:y>0.60933</cdr:y>
    </cdr:from>
    <cdr:to>
      <cdr:x>0.48845</cdr:x>
      <cdr:y>0.83536</cdr:y>
    </cdr:to>
    <cdr:sp macro="" textlink="">
      <cdr:nvSpPr>
        <cdr:cNvPr id="4" name="吹き出し: 線 3">
          <a:extLst xmlns:a="http://schemas.openxmlformats.org/drawingml/2006/main">
            <a:ext uri="{FF2B5EF4-FFF2-40B4-BE49-F238E27FC236}">
              <a16:creationId xmlns:a16="http://schemas.microsoft.com/office/drawing/2014/main" id="{C9921616-08EF-472E-A50A-724EB8E14D4D}"/>
            </a:ext>
          </a:extLst>
        </cdr:cNvPr>
        <cdr:cNvSpPr/>
      </cdr:nvSpPr>
      <cdr:spPr>
        <a:xfrm xmlns:a="http://schemas.openxmlformats.org/drawingml/2006/main">
          <a:off x="969513" y="2881538"/>
          <a:ext cx="2369334" cy="1068878"/>
        </a:xfrm>
        <a:prstGeom xmlns:a="http://schemas.openxmlformats.org/drawingml/2006/main" prst="borderCallout1">
          <a:avLst>
            <a:gd name="adj1" fmla="val 63867"/>
            <a:gd name="adj2" fmla="val 101448"/>
            <a:gd name="adj3" fmla="val -22145"/>
            <a:gd name="adj4" fmla="val 151409"/>
          </a:avLst>
        </a:prstGeom>
        <a:solidFill xmlns:a="http://schemas.openxmlformats.org/drawingml/2006/main">
          <a:srgbClr val="A1F6FF"/>
        </a:solidFill>
        <a:ln xmlns:a="http://schemas.openxmlformats.org/drawingml/2006/main" w="12700">
          <a:solidFill>
            <a:srgbClr val="0000FF"/>
          </a:solidFill>
          <a:tailEnd type="stealth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kumimoji="1" lang="ja-JP" altLang="en-US" sz="1100" b="1">
              <a:solidFill>
                <a:schemeClr val="tx1"/>
              </a:solidFill>
            </a:rPr>
            <a:t>評価時</a:t>
          </a:r>
          <a:r>
            <a:rPr kumimoji="1" lang="en-US" altLang="ja-JP" sz="1100" b="1">
              <a:solidFill>
                <a:schemeClr val="tx1"/>
              </a:solidFill>
            </a:rPr>
            <a:t>(H30) </a:t>
          </a:r>
        </a:p>
        <a:p xmlns:a="http://schemas.openxmlformats.org/drawingml/2006/main">
          <a:pPr algn="l"/>
          <a:r>
            <a:rPr kumimoji="1" lang="en-US" altLang="ja-JP" sz="1100">
              <a:solidFill>
                <a:schemeClr val="tx1"/>
              </a:solidFill>
            </a:rPr>
            <a:t>136 mmHg</a:t>
          </a:r>
          <a:r>
            <a:rPr kumimoji="1" lang="ja-JP" altLang="en-US" sz="1100">
              <a:solidFill>
                <a:schemeClr val="tx1"/>
              </a:solidFill>
            </a:rPr>
            <a:t>（年齢調整）</a:t>
          </a:r>
          <a:endParaRPr kumimoji="1" lang="en-US" altLang="ja-JP" sz="1100">
            <a:solidFill>
              <a:schemeClr val="tx1"/>
            </a:solidFill>
          </a:endParaRPr>
        </a:p>
        <a:p xmlns:a="http://schemas.openxmlformats.org/drawingml/2006/main">
          <a:pPr algn="l"/>
          <a:r>
            <a:rPr kumimoji="1" lang="ja-JP" altLang="en-US" sz="1100">
              <a:solidFill>
                <a:schemeClr val="tx1"/>
              </a:solidFill>
            </a:rPr>
            <a:t>現時点で目標値に達していないが</a:t>
          </a:r>
          <a:endParaRPr kumimoji="1" lang="en-US" altLang="ja-JP" sz="1100">
            <a:solidFill>
              <a:schemeClr val="tx1"/>
            </a:solidFill>
          </a:endParaRPr>
        </a:p>
        <a:p xmlns:a="http://schemas.openxmlformats.org/drawingml/2006/main">
          <a:pPr algn="l"/>
          <a:r>
            <a:rPr kumimoji="1" lang="ja-JP" altLang="en-US" sz="1100">
              <a:solidFill>
                <a:schemeClr val="tx1"/>
              </a:solidFill>
            </a:rPr>
            <a:t>改善傾向にある（達成が危ぶまれる）</a:t>
          </a:r>
          <a:endParaRPr kumimoji="1" lang="en-US" altLang="ja-JP" sz="1100">
            <a:solidFill>
              <a:schemeClr val="tx1"/>
            </a:solidFill>
          </a:endParaRPr>
        </a:p>
        <a:p xmlns:a="http://schemas.openxmlformats.org/drawingml/2006/main">
          <a:pPr algn="l"/>
          <a:r>
            <a:rPr kumimoji="1" lang="ja-JP" altLang="en-US" sz="1100" b="1">
              <a:solidFill>
                <a:schemeClr val="tx1"/>
              </a:solidFill>
            </a:rPr>
            <a:t>評価：</a:t>
          </a:r>
          <a:r>
            <a:rPr kumimoji="1" lang="en-US" altLang="ja-JP" sz="1100" b="1">
              <a:solidFill>
                <a:schemeClr val="tx1"/>
              </a:solidFill>
            </a:rPr>
            <a:t>B*</a:t>
          </a:r>
          <a:endParaRPr kumimoji="1" lang="ja-JP" altLang="en-US" sz="11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0.77137</cdr:x>
      <cdr:y>0.65051</cdr:y>
    </cdr:from>
    <cdr:to>
      <cdr:x>0.99242</cdr:x>
      <cdr:y>0.74577</cdr:y>
    </cdr:to>
    <cdr:sp macro="" textlink="">
      <cdr:nvSpPr>
        <cdr:cNvPr id="5" name="テキスト ボックス 5">
          <a:extLst xmlns:a="http://schemas.openxmlformats.org/drawingml/2006/main">
            <a:ext uri="{FF2B5EF4-FFF2-40B4-BE49-F238E27FC236}">
              <a16:creationId xmlns:a16="http://schemas.microsoft.com/office/drawing/2014/main" id="{AE56986D-3B44-4C45-8E8C-F0C9A4B1989D}"/>
            </a:ext>
          </a:extLst>
        </cdr:cNvPr>
        <cdr:cNvSpPr txBox="1"/>
      </cdr:nvSpPr>
      <cdr:spPr>
        <a:xfrm xmlns:a="http://schemas.openxmlformats.org/drawingml/2006/main">
          <a:off x="4719910" y="3068090"/>
          <a:ext cx="1352574" cy="449291"/>
        </a:xfrm>
        <a:prstGeom xmlns:a="http://schemas.openxmlformats.org/drawingml/2006/main" prst="rect">
          <a:avLst/>
        </a:prstGeom>
        <a:solidFill xmlns:a="http://schemas.openxmlformats.org/drawingml/2006/main">
          <a:srgbClr val="A1F6FF"/>
        </a:solidFill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100" b="1"/>
            <a:t>目標値</a:t>
          </a:r>
          <a:r>
            <a:rPr kumimoji="1" lang="en-US" altLang="ja-JP" sz="1100" b="1"/>
            <a:t>(R4(H34))</a:t>
          </a:r>
        </a:p>
        <a:p xmlns:a="http://schemas.openxmlformats.org/drawingml/2006/main">
          <a:r>
            <a:rPr kumimoji="1" lang="en-US" altLang="ja-JP" sz="1100"/>
            <a:t>134</a:t>
          </a:r>
          <a:r>
            <a:rPr kumimoji="1" lang="en-US" altLang="ja-JP" sz="1100" baseline="0"/>
            <a:t> mmHg</a:t>
          </a:r>
          <a:r>
            <a:rPr kumimoji="1" lang="ja-JP" altLang="en-US" sz="1100" baseline="0"/>
            <a:t>（年齢調整）</a:t>
          </a:r>
          <a:endParaRPr kumimoji="1" lang="ja-JP" altLang="en-US" sz="1100"/>
        </a:p>
      </cdr:txBody>
    </cdr:sp>
  </cdr:relSizeAnchor>
  <cdr:relSizeAnchor xmlns:cdr="http://schemas.openxmlformats.org/drawingml/2006/chartDrawing">
    <cdr:from>
      <cdr:x>0.30843</cdr:x>
      <cdr:y>0.10171</cdr:y>
    </cdr:from>
    <cdr:to>
      <cdr:x>0.57837</cdr:x>
      <cdr:y>0.16114</cdr:y>
    </cdr:to>
    <cdr:sp macro="" textlink="">
      <cdr:nvSpPr>
        <cdr:cNvPr id="6" name="テキスト ボックス 5">
          <a:extLst xmlns:a="http://schemas.openxmlformats.org/drawingml/2006/main">
            <a:ext uri="{FF2B5EF4-FFF2-40B4-BE49-F238E27FC236}">
              <a16:creationId xmlns:a16="http://schemas.microsoft.com/office/drawing/2014/main" id="{3ED0350C-1C4B-4163-8C2A-C7A5BFE4E31E}"/>
            </a:ext>
          </a:extLst>
        </cdr:cNvPr>
        <cdr:cNvSpPr txBox="1"/>
      </cdr:nvSpPr>
      <cdr:spPr>
        <a:xfrm xmlns:a="http://schemas.openxmlformats.org/drawingml/2006/main">
          <a:off x="2128388" y="500541"/>
          <a:ext cx="1862793" cy="292462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200" b="1">
              <a:solidFill>
                <a:srgbClr val="FF0000"/>
              </a:solidFill>
            </a:rPr>
            <a:t>値は説明用の仮想値です</a:t>
          </a:r>
          <a:endParaRPr kumimoji="1" lang="ja-JP" altLang="en-US" sz="12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0.10535</cdr:x>
      <cdr:y>0.94973</cdr:y>
    </cdr:from>
    <cdr:to>
      <cdr:x>0.80423</cdr:x>
      <cdr:y>1</cdr:y>
    </cdr:to>
    <cdr:sp macro="" textlink="">
      <cdr:nvSpPr>
        <cdr:cNvPr id="1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428A0DDA-A59D-4EDC-AF7D-CACC8D332DEA}"/>
            </a:ext>
          </a:extLst>
        </cdr:cNvPr>
        <cdr:cNvSpPr txBox="1"/>
      </cdr:nvSpPr>
      <cdr:spPr>
        <a:xfrm xmlns:a="http://schemas.openxmlformats.org/drawingml/2006/main">
          <a:off x="727009" y="4673732"/>
          <a:ext cx="4822762" cy="2473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horzOverflow="clip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ja-JP" altLang="en-US" sz="1100"/>
            <a:t>誤差線は</a:t>
          </a:r>
          <a:r>
            <a:rPr lang="en-US" altLang="ja-JP" sz="1100"/>
            <a:t>90%</a:t>
          </a:r>
          <a:r>
            <a:rPr lang="ja-JP" altLang="en-US" sz="1100"/>
            <a:t>信頼区間。年齢調整の基準人口は策定時の調査実施人数</a:t>
          </a:r>
        </a:p>
      </cdr:txBody>
    </cdr:sp>
  </cdr:relSizeAnchor>
  <cdr:relSizeAnchor xmlns:cdr="http://schemas.openxmlformats.org/drawingml/2006/chartDrawing">
    <cdr:from>
      <cdr:x>0.69255</cdr:x>
      <cdr:y>0.44736</cdr:y>
    </cdr:from>
    <cdr:to>
      <cdr:x>1</cdr:x>
      <cdr:y>0.64608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BBC681B6-B040-100C-70E9-03FC2F440BEB}"/>
            </a:ext>
          </a:extLst>
        </cdr:cNvPr>
        <cdr:cNvSpPr txBox="1"/>
      </cdr:nvSpPr>
      <cdr:spPr>
        <a:xfrm xmlns:a="http://schemas.openxmlformats.org/drawingml/2006/main">
          <a:off x="4237614" y="2109962"/>
          <a:ext cx="1881247" cy="93726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000">
              <a:solidFill>
                <a:srgbClr val="FF0000"/>
              </a:solidFill>
            </a:rPr>
            <a:t>↑上記の</a:t>
          </a:r>
          <a:r>
            <a:rPr lang="en-US" altLang="ja-JP" sz="1000">
              <a:solidFill>
                <a:srgbClr val="FF0000"/>
              </a:solidFill>
            </a:rPr>
            <a:t>P</a:t>
          </a:r>
          <a:r>
            <a:rPr lang="ja-JP" altLang="en-US" sz="1000">
              <a:solidFill>
                <a:srgbClr val="FF0000"/>
              </a:solidFill>
            </a:rPr>
            <a:t>値が自動的に更新されないことがあります</a:t>
          </a:r>
          <a:r>
            <a:rPr lang="en-US" altLang="ja-JP" sz="1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ja-JP" altLang="en-US" sz="1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その場合、</a:t>
          </a:r>
          <a:r>
            <a:rPr lang="ja-JP" altLang="ja-JP" sz="1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保存して開き直すと更新されます</a:t>
          </a:r>
          <a:r>
            <a:rPr lang="en-US" altLang="ja-JP" sz="1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ja-JP" altLang="en-US" sz="1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。</a:t>
          </a:r>
          <a:r>
            <a:rPr lang="en-US" altLang="ja-JP" sz="1000">
              <a:solidFill>
                <a:srgbClr val="FF0000"/>
              </a:solidFill>
            </a:rPr>
            <a:t>F19, F20</a:t>
          </a:r>
          <a:r>
            <a:rPr lang="ja-JP" altLang="en-US" sz="1000">
              <a:solidFill>
                <a:srgbClr val="FF0000"/>
              </a:solidFill>
            </a:rPr>
            <a:t>セルの値と一致することを確認してください。</a:t>
          </a:r>
        </a:p>
      </cdr:txBody>
    </cdr:sp>
  </cdr:relSizeAnchor>
  <cdr:relSizeAnchor xmlns:cdr="http://schemas.openxmlformats.org/drawingml/2006/chartDrawing">
    <cdr:from>
      <cdr:x>0.69416</cdr:x>
      <cdr:y>0.28441</cdr:y>
    </cdr:from>
    <cdr:to>
      <cdr:x>0.97871</cdr:x>
      <cdr:y>0.43757</cdr:y>
    </cdr:to>
    <cdr:grpSp>
      <cdr:nvGrpSpPr>
        <cdr:cNvPr id="14" name="グループ化 13">
          <a:extLst xmlns:a="http://schemas.openxmlformats.org/drawingml/2006/main">
            <a:ext uri="{FF2B5EF4-FFF2-40B4-BE49-F238E27FC236}">
              <a16:creationId xmlns:a16="http://schemas.microsoft.com/office/drawing/2014/main" id="{AD7DB853-46D3-0169-5A3B-278420D4567E}"/>
            </a:ext>
          </a:extLst>
        </cdr:cNvPr>
        <cdr:cNvGrpSpPr/>
      </cdr:nvGrpSpPr>
      <cdr:grpSpPr>
        <a:xfrm xmlns:a="http://schemas.openxmlformats.org/drawingml/2006/main">
          <a:off x="4744993" y="1344981"/>
          <a:ext cx="1945067" cy="724297"/>
          <a:chOff x="4798680" y="1400305"/>
          <a:chExt cx="1951402" cy="738720"/>
        </a:xfrm>
      </cdr:grpSpPr>
      <cdr:sp macro="" textlink="">
        <cdr:nvSpPr>
          <cdr:cNvPr id="7" name="テキスト ボックス 6">
            <a:extLst xmlns:a="http://schemas.openxmlformats.org/drawingml/2006/main">
              <a:ext uri="{FF2B5EF4-FFF2-40B4-BE49-F238E27FC236}">
                <a16:creationId xmlns:a16="http://schemas.microsoft.com/office/drawing/2014/main" id="{33C4529F-9FC2-41CB-AE2B-8CC6C472B9F3}"/>
              </a:ext>
            </a:extLst>
          </cdr:cNvPr>
          <cdr:cNvSpPr txBox="1"/>
        </cdr:nvSpPr>
        <cdr:spPr>
          <a:xfrm xmlns:a="http://schemas.openxmlformats.org/drawingml/2006/main">
            <a:off x="4798680" y="1400305"/>
            <a:ext cx="1680691" cy="439731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wrap="none" rtlCol="0"/>
          <a:lstStyle xmlns:a="http://schemas.openxmlformats.org/drawingml/2006/main"/>
          <a:p xmlns:a="http://schemas.openxmlformats.org/drawingml/2006/main">
            <a:r>
              <a:rPr lang="ja-JP" altLang="en-US" sz="1100" b="1">
                <a:solidFill>
                  <a:sysClr val="windowText" lastClr="000000"/>
                </a:solidFill>
              </a:rPr>
              <a:t>策定時との差（片側検定）</a:t>
            </a:r>
          </a:p>
        </cdr:txBody>
      </cdr:sp>
      <cdr:sp macro="" textlink="平均値!$F$19">
        <cdr:nvSpPr>
          <cdr:cNvPr id="10" name="正方形/長方形 9">
            <a:extLst xmlns:a="http://schemas.openxmlformats.org/drawingml/2006/main">
              <a:ext uri="{FF2B5EF4-FFF2-40B4-BE49-F238E27FC236}">
                <a16:creationId xmlns:a16="http://schemas.microsoft.com/office/drawing/2014/main" id="{BE5C412C-52BB-9D48-8404-294DD2037539}"/>
              </a:ext>
            </a:extLst>
          </cdr:cNvPr>
          <cdr:cNvSpPr/>
        </cdr:nvSpPr>
        <cdr:spPr>
          <a:xfrm xmlns:a="http://schemas.openxmlformats.org/drawingml/2006/main">
            <a:off x="4950082" y="1608947"/>
            <a:ext cx="1800000" cy="28800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15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vertOverflow="overflow" horzOverflow="overflow" wrap="none"/>
          <a:lstStyle xmlns:a="http://schemas.openxmlformats.org/drawingml/2006/main"/>
          <a:p xmlns:a="http://schemas.openxmlformats.org/drawingml/2006/main">
            <a:fld id="{8522A37B-E29B-4D53-A8E6-019487B43294}" type="TxLink">
              <a:rPr lang="ja-JP" altLang="en-US" sz="1100" b="0" i="0" u="none" strike="noStrike">
                <a:solidFill>
                  <a:srgbClr val="FF0000"/>
                </a:solidFill>
                <a:latin typeface="ＭＳ Ｐゴシック"/>
                <a:ea typeface="ＭＳ Ｐゴシック"/>
              </a:rPr>
              <a:pPr/>
              <a:t>粗平均：P&lt;0.001</a:t>
            </a:fld>
            <a:endParaRPr lang="ja-JP"/>
          </a:p>
        </cdr:txBody>
      </cdr:sp>
      <cdr:sp macro="" textlink="平均値!$F$20">
        <cdr:nvSpPr>
          <cdr:cNvPr id="13" name="正方形/長方形 12">
            <a:extLst xmlns:a="http://schemas.openxmlformats.org/drawingml/2006/main">
              <a:ext uri="{FF2B5EF4-FFF2-40B4-BE49-F238E27FC236}">
                <a16:creationId xmlns:a16="http://schemas.microsoft.com/office/drawing/2014/main" id="{97611802-ED85-63D6-B0E3-DC73CC3F2D9D}"/>
              </a:ext>
            </a:extLst>
          </cdr:cNvPr>
          <cdr:cNvSpPr/>
        </cdr:nvSpPr>
        <cdr:spPr>
          <a:xfrm xmlns:a="http://schemas.openxmlformats.org/drawingml/2006/main">
            <a:off x="4937125" y="1851025"/>
            <a:ext cx="1800000" cy="28800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15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wrap="none"/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fld id="{9D210F1C-E850-477B-8600-97E8679B6D1C}" type="TxLink">
              <a:rPr lang="ja-JP" altLang="en-US" sz="1100" b="0" i="0" u="none" strike="noStrike">
                <a:solidFill>
                  <a:srgbClr val="FF0000"/>
                </a:solidFill>
                <a:latin typeface="ＭＳ Ｐゴシック"/>
                <a:ea typeface="ＭＳ Ｐゴシック"/>
              </a:rPr>
              <a:pPr/>
              <a:t>年齢調整平均：P&lt;0.001</a:t>
            </a:fld>
            <a:endParaRPr lang="ja-JP"/>
          </a:p>
        </cdr:txBody>
      </cdr:sp>
    </cdr:grp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0.40371</cdr:x>
      <cdr:y>0.71327</cdr:y>
    </cdr:from>
    <cdr:to>
      <cdr:x>0.67266</cdr:x>
      <cdr:y>0.77503</cdr:y>
    </cdr:to>
    <cdr:sp macro="" textlink="">
      <cdr:nvSpPr>
        <cdr:cNvPr id="5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91D6E320-42BB-45FA-8A6F-092A84A6CF7E}"/>
            </a:ext>
          </a:extLst>
        </cdr:cNvPr>
        <cdr:cNvSpPr txBox="1"/>
      </cdr:nvSpPr>
      <cdr:spPr>
        <a:xfrm xmlns:a="http://schemas.openxmlformats.org/drawingml/2006/main">
          <a:off x="2796217" y="3377765"/>
          <a:ext cx="1862849" cy="29247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200" b="1">
              <a:solidFill>
                <a:srgbClr val="FF0000"/>
              </a:solidFill>
            </a:rPr>
            <a:t>値は説明用の仮想値です</a:t>
          </a:r>
          <a:endParaRPr kumimoji="1" lang="en-US" altLang="ja-JP" sz="1200" b="1">
            <a:solidFill>
              <a:srgbClr val="FF0000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0.40371</cdr:x>
      <cdr:y>0.71327</cdr:y>
    </cdr:from>
    <cdr:to>
      <cdr:x>0.67266</cdr:x>
      <cdr:y>0.77503</cdr:y>
    </cdr:to>
    <cdr:sp macro="" textlink="">
      <cdr:nvSpPr>
        <cdr:cNvPr id="5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91D6E320-42BB-45FA-8A6F-092A84A6CF7E}"/>
            </a:ext>
          </a:extLst>
        </cdr:cNvPr>
        <cdr:cNvSpPr txBox="1"/>
      </cdr:nvSpPr>
      <cdr:spPr>
        <a:xfrm xmlns:a="http://schemas.openxmlformats.org/drawingml/2006/main">
          <a:off x="2796217" y="3377765"/>
          <a:ext cx="1862849" cy="29247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200" b="1">
              <a:solidFill>
                <a:srgbClr val="FF0000"/>
              </a:solidFill>
            </a:rPr>
            <a:t>値は説明用の仮想値です</a:t>
          </a:r>
          <a:endParaRPr kumimoji="1" lang="en-US" altLang="ja-JP" sz="1200" b="1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0.32789</cdr:x>
      <cdr:y>0.06722</cdr:y>
    </cdr:from>
    <cdr:to>
      <cdr:x>0.65648</cdr:x>
      <cdr:y>0.12796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4091550-2E50-8413-7601-D75124F2AC96}"/>
            </a:ext>
          </a:extLst>
        </cdr:cNvPr>
        <cdr:cNvSpPr txBox="1"/>
      </cdr:nvSpPr>
      <cdr:spPr>
        <a:xfrm xmlns:a="http://schemas.openxmlformats.org/drawingml/2006/main">
          <a:off x="2039620" y="317500"/>
          <a:ext cx="2043953" cy="2868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altLang="ja-JP" sz="1400">
              <a:solidFill>
                <a:srgbClr val="FF0000"/>
              </a:solidFill>
            </a:rPr>
            <a:t>【</a:t>
          </a:r>
          <a:r>
            <a:rPr lang="ja-JP" altLang="en-US" sz="1400">
              <a:solidFill>
                <a:srgbClr val="FF0000"/>
              </a:solidFill>
            </a:rPr>
            <a:t>３年幅移動平均</a:t>
          </a:r>
          <a:r>
            <a:rPr lang="en-US" altLang="ja-JP" sz="1400">
              <a:solidFill>
                <a:srgbClr val="FF0000"/>
              </a:solidFill>
            </a:rPr>
            <a:t>】</a:t>
          </a:r>
          <a:endParaRPr lang="ja-JP" altLang="en-US" sz="1400">
            <a:solidFill>
              <a:srgbClr val="FF0000"/>
            </a:solidFill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59871</xdr:colOff>
      <xdr:row>47</xdr:row>
      <xdr:rowOff>38878</xdr:rowOff>
    </xdr:from>
    <xdr:to>
      <xdr:col>12</xdr:col>
      <xdr:colOff>59872</xdr:colOff>
      <xdr:row>75</xdr:row>
      <xdr:rowOff>61428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D345F912-4220-42FE-AB6B-D478C2EAE7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106525</xdr:colOff>
      <xdr:row>47</xdr:row>
      <xdr:rowOff>42181</xdr:rowOff>
    </xdr:from>
    <xdr:to>
      <xdr:col>21</xdr:col>
      <xdr:colOff>688132</xdr:colOff>
      <xdr:row>75</xdr:row>
      <xdr:rowOff>71340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7612F20B-28C7-4DAC-A61B-6AC9986827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44823</xdr:colOff>
      <xdr:row>47</xdr:row>
      <xdr:rowOff>44823</xdr:rowOff>
    </xdr:from>
    <xdr:to>
      <xdr:col>31</xdr:col>
      <xdr:colOff>409035</xdr:colOff>
      <xdr:row>75</xdr:row>
      <xdr:rowOff>73982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21F76162-18C8-4A7F-8BA6-EAB2D0E1EC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3</xdr:col>
      <xdr:colOff>42001</xdr:colOff>
      <xdr:row>29</xdr:row>
      <xdr:rowOff>11205</xdr:rowOff>
    </xdr:from>
    <xdr:ext cx="368049" cy="2389565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455E54E4-DCA0-93C1-BCE1-5BAC63DC9A81}"/>
            </a:ext>
          </a:extLst>
        </xdr:cNvPr>
        <xdr:cNvSpPr txBox="1"/>
      </xdr:nvSpPr>
      <xdr:spPr>
        <a:xfrm>
          <a:off x="3078795" y="4885764"/>
          <a:ext cx="368049" cy="2389565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eaVert" wrap="non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使用しない年齢階級はブランクにする</a:t>
          </a:r>
        </a:p>
      </xdr:txBody>
    </xdr:sp>
    <xdr:clientData/>
  </xdr:oneCellAnchor>
  <xdr:oneCellAnchor>
    <xdr:from>
      <xdr:col>10</xdr:col>
      <xdr:colOff>609019</xdr:colOff>
      <xdr:row>29</xdr:row>
      <xdr:rowOff>62752</xdr:rowOff>
    </xdr:from>
    <xdr:ext cx="368049" cy="2389565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896CB8DF-9CF0-41CB-A8D2-E5C7C5D4AC86}"/>
            </a:ext>
          </a:extLst>
        </xdr:cNvPr>
        <xdr:cNvSpPr txBox="1"/>
      </xdr:nvSpPr>
      <xdr:spPr>
        <a:xfrm>
          <a:off x="8430725" y="4937311"/>
          <a:ext cx="368049" cy="2389565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eaVert" wrap="non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使用しない年齢階級はブランクにする</a:t>
          </a:r>
        </a:p>
      </xdr:txBody>
    </xdr:sp>
    <xdr:clientData/>
  </xdr:oneCellAnchor>
  <xdr:oneCellAnchor>
    <xdr:from>
      <xdr:col>3</xdr:col>
      <xdr:colOff>362490</xdr:colOff>
      <xdr:row>24</xdr:row>
      <xdr:rowOff>40339</xdr:rowOff>
    </xdr:from>
    <xdr:ext cx="2408608" cy="27571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1DCC072B-397D-431D-8FD7-8B7FA68AE2E0}"/>
            </a:ext>
          </a:extLst>
        </xdr:cNvPr>
        <xdr:cNvSpPr txBox="1"/>
      </xdr:nvSpPr>
      <xdr:spPr>
        <a:xfrm>
          <a:off x="3399284" y="4074457"/>
          <a:ext cx="2408608" cy="275717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wrap="non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年齢階級の区分は自由に変えてよい</a:t>
          </a:r>
        </a:p>
      </xdr:txBody>
    </xdr:sp>
    <xdr:clientData/>
  </xdr:one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0.52877</cdr:x>
      <cdr:y>0.09753</cdr:y>
    </cdr:from>
    <cdr:to>
      <cdr:x>0.68433</cdr:x>
      <cdr:y>0.19832</cdr:y>
    </cdr:to>
    <cdr:sp macro="" textlink="">
      <cdr:nvSpPr>
        <cdr:cNvPr id="3" name="吹き出し: 線 2">
          <a:extLst xmlns:a="http://schemas.openxmlformats.org/drawingml/2006/main">
            <a:ext uri="{FF2B5EF4-FFF2-40B4-BE49-F238E27FC236}">
              <a16:creationId xmlns:a16="http://schemas.microsoft.com/office/drawing/2014/main" id="{A20D2829-28BA-4473-A2E7-C4ABFAE65CE6}"/>
            </a:ext>
          </a:extLst>
        </cdr:cNvPr>
        <cdr:cNvSpPr/>
      </cdr:nvSpPr>
      <cdr:spPr>
        <a:xfrm xmlns:a="http://schemas.openxmlformats.org/drawingml/2006/main">
          <a:off x="3648906" y="479976"/>
          <a:ext cx="1073483" cy="496000"/>
        </a:xfrm>
        <a:prstGeom xmlns:a="http://schemas.openxmlformats.org/drawingml/2006/main" prst="borderCallout1">
          <a:avLst>
            <a:gd name="adj1" fmla="val 105025"/>
            <a:gd name="adj2" fmla="val 15774"/>
            <a:gd name="adj3" fmla="val 143957"/>
            <a:gd name="adj4" fmla="val -51134"/>
          </a:avLst>
        </a:prstGeom>
        <a:solidFill xmlns:a="http://schemas.openxmlformats.org/drawingml/2006/main">
          <a:srgbClr val="A1F6FF"/>
        </a:solidFill>
        <a:ln xmlns:a="http://schemas.openxmlformats.org/drawingml/2006/main" w="12700">
          <a:solidFill>
            <a:srgbClr val="0000FF"/>
          </a:solidFill>
          <a:tailEnd type="stealth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kumimoji="1" lang="ja-JP" altLang="en-US" sz="1100" b="1">
              <a:solidFill>
                <a:schemeClr val="tx1"/>
              </a:solidFill>
            </a:rPr>
            <a:t>策定時</a:t>
          </a:r>
          <a:r>
            <a:rPr kumimoji="1" lang="en-US" altLang="ja-JP" sz="1100" b="1">
              <a:solidFill>
                <a:schemeClr val="tx1"/>
              </a:solidFill>
            </a:rPr>
            <a:t>(H22)</a:t>
          </a:r>
        </a:p>
        <a:p xmlns:a="http://schemas.openxmlformats.org/drawingml/2006/main">
          <a:pPr algn="l"/>
          <a:r>
            <a:rPr kumimoji="1" lang="en-US" altLang="ja-JP" sz="1100">
              <a:solidFill>
                <a:schemeClr val="tx1"/>
              </a:solidFill>
            </a:rPr>
            <a:t>12.8%</a:t>
          </a:r>
          <a:endParaRPr kumimoji="1" lang="ja-JP" altLang="en-US" sz="11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0.18117</cdr:x>
      <cdr:y>0.48014</cdr:y>
    </cdr:from>
    <cdr:to>
      <cdr:x>0.4909</cdr:x>
      <cdr:y>0.71925</cdr:y>
    </cdr:to>
    <cdr:sp macro="" textlink="">
      <cdr:nvSpPr>
        <cdr:cNvPr id="4" name="吹き出し: 線 3">
          <a:extLst xmlns:a="http://schemas.openxmlformats.org/drawingml/2006/main">
            <a:ext uri="{FF2B5EF4-FFF2-40B4-BE49-F238E27FC236}">
              <a16:creationId xmlns:a16="http://schemas.microsoft.com/office/drawing/2014/main" id="{C9921616-08EF-472E-A50A-724EB8E14D4D}"/>
            </a:ext>
          </a:extLst>
        </cdr:cNvPr>
        <cdr:cNvSpPr/>
      </cdr:nvSpPr>
      <cdr:spPr>
        <a:xfrm xmlns:a="http://schemas.openxmlformats.org/drawingml/2006/main">
          <a:off x="1238404" y="2270593"/>
          <a:ext cx="2117187" cy="1130736"/>
        </a:xfrm>
        <a:prstGeom xmlns:a="http://schemas.openxmlformats.org/drawingml/2006/main" prst="borderCallout1">
          <a:avLst>
            <a:gd name="adj1" fmla="val 63867"/>
            <a:gd name="adj2" fmla="val 101448"/>
            <a:gd name="adj3" fmla="val -87296"/>
            <a:gd name="adj4" fmla="val 156301"/>
          </a:avLst>
        </a:prstGeom>
        <a:solidFill xmlns:a="http://schemas.openxmlformats.org/drawingml/2006/main">
          <a:srgbClr val="A1F6FF"/>
        </a:solidFill>
        <a:ln xmlns:a="http://schemas.openxmlformats.org/drawingml/2006/main" w="12700">
          <a:solidFill>
            <a:srgbClr val="0000FF"/>
          </a:solidFill>
          <a:tailEnd type="stealth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kumimoji="1" lang="ja-JP" altLang="en-US" sz="1100" b="1">
              <a:solidFill>
                <a:schemeClr val="tx1"/>
              </a:solidFill>
            </a:rPr>
            <a:t>評価時</a:t>
          </a:r>
          <a:r>
            <a:rPr kumimoji="1" lang="en-US" altLang="ja-JP" sz="1100" b="1">
              <a:solidFill>
                <a:schemeClr val="tx1"/>
              </a:solidFill>
            </a:rPr>
            <a:t>(H30) </a:t>
          </a:r>
        </a:p>
        <a:p xmlns:a="http://schemas.openxmlformats.org/drawingml/2006/main">
          <a:pPr algn="l"/>
          <a:r>
            <a:rPr kumimoji="1" lang="en-US" altLang="ja-JP" sz="1100">
              <a:solidFill>
                <a:schemeClr val="tx1"/>
              </a:solidFill>
            </a:rPr>
            <a:t>12.6% </a:t>
          </a:r>
          <a:r>
            <a:rPr kumimoji="1" lang="ja-JP" altLang="en-US" sz="1100">
              <a:solidFill>
                <a:schemeClr val="tx1"/>
              </a:solidFill>
            </a:rPr>
            <a:t>（年齢調整）</a:t>
          </a:r>
          <a:endParaRPr kumimoji="1" lang="en-US" altLang="ja-JP" sz="1100">
            <a:solidFill>
              <a:schemeClr val="tx1"/>
            </a:solidFill>
          </a:endParaRPr>
        </a:p>
        <a:p xmlns:a="http://schemas.openxmlformats.org/drawingml/2006/main">
          <a:pPr algn="l"/>
          <a:r>
            <a:rPr kumimoji="1" lang="ja-JP" altLang="en-US" sz="1100">
              <a:solidFill>
                <a:schemeClr val="tx1"/>
              </a:solidFill>
            </a:rPr>
            <a:t>改善していない。このまま推移すれば目標を達成することは困難。</a:t>
          </a:r>
          <a:endParaRPr kumimoji="1" lang="en-US" altLang="ja-JP" sz="1100">
            <a:solidFill>
              <a:schemeClr val="tx1"/>
            </a:solidFill>
          </a:endParaRPr>
        </a:p>
        <a:p xmlns:a="http://schemas.openxmlformats.org/drawingml/2006/main">
          <a:pPr algn="l"/>
          <a:r>
            <a:rPr kumimoji="1" lang="ja-JP" altLang="en-US" sz="1100" b="1">
              <a:solidFill>
                <a:schemeClr val="tx1"/>
              </a:solidFill>
            </a:rPr>
            <a:t>評価：</a:t>
          </a:r>
          <a:r>
            <a:rPr kumimoji="1" lang="en-US" altLang="ja-JP" sz="1100" b="1">
              <a:solidFill>
                <a:schemeClr val="tx1"/>
              </a:solidFill>
            </a:rPr>
            <a:t>C</a:t>
          </a:r>
          <a:endParaRPr kumimoji="1" lang="ja-JP" altLang="en-US" sz="11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0.70988</cdr:x>
      <cdr:y>0.38658</cdr:y>
    </cdr:from>
    <cdr:to>
      <cdr:x>0.89142</cdr:x>
      <cdr:y>0.48366</cdr:y>
    </cdr:to>
    <cdr:sp macro="" textlink="">
      <cdr:nvSpPr>
        <cdr:cNvPr id="5" name="テキスト ボックス 5">
          <a:extLst xmlns:a="http://schemas.openxmlformats.org/drawingml/2006/main">
            <a:ext uri="{FF2B5EF4-FFF2-40B4-BE49-F238E27FC236}">
              <a16:creationId xmlns:a16="http://schemas.microsoft.com/office/drawing/2014/main" id="{AE56986D-3B44-4C45-8E8C-F0C9A4B1989D}"/>
            </a:ext>
          </a:extLst>
        </cdr:cNvPr>
        <cdr:cNvSpPr txBox="1"/>
      </cdr:nvSpPr>
      <cdr:spPr>
        <a:xfrm xmlns:a="http://schemas.openxmlformats.org/drawingml/2006/main">
          <a:off x="4852449" y="1828145"/>
          <a:ext cx="1240917" cy="459100"/>
        </a:xfrm>
        <a:prstGeom xmlns:a="http://schemas.openxmlformats.org/drawingml/2006/main" prst="rect">
          <a:avLst/>
        </a:prstGeom>
        <a:solidFill xmlns:a="http://schemas.openxmlformats.org/drawingml/2006/main">
          <a:srgbClr val="A1F6FF"/>
        </a:solidFill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100" b="1"/>
            <a:t>目標値</a:t>
          </a:r>
          <a:r>
            <a:rPr kumimoji="1" lang="en-US" altLang="ja-JP" sz="1100" b="1"/>
            <a:t>(R4(H34))</a:t>
          </a:r>
        </a:p>
        <a:p xmlns:a="http://schemas.openxmlformats.org/drawingml/2006/main">
          <a:r>
            <a:rPr kumimoji="1" lang="en-US" altLang="ja-JP" sz="1100"/>
            <a:t>10.0%</a:t>
          </a:r>
          <a:r>
            <a:rPr kumimoji="1" lang="ja-JP" altLang="en-US" sz="1100" baseline="0"/>
            <a:t>（年齢調整）</a:t>
          </a:r>
          <a:endParaRPr kumimoji="1" lang="ja-JP" altLang="en-US" sz="1100"/>
        </a:p>
      </cdr:txBody>
    </cdr:sp>
  </cdr:relSizeAnchor>
  <cdr:relSizeAnchor xmlns:cdr="http://schemas.openxmlformats.org/drawingml/2006/chartDrawing">
    <cdr:from>
      <cdr:x>0.10579</cdr:x>
      <cdr:y>0.94973</cdr:y>
    </cdr:from>
    <cdr:to>
      <cdr:x>0.80467</cdr:x>
      <cdr:y>1</cdr:y>
    </cdr:to>
    <cdr:sp macro="" textlink="">
      <cdr:nvSpPr>
        <cdr:cNvPr id="11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376AD544-70EA-4FEA-BB27-EF44106F419B}"/>
            </a:ext>
          </a:extLst>
        </cdr:cNvPr>
        <cdr:cNvSpPr txBox="1"/>
      </cdr:nvSpPr>
      <cdr:spPr>
        <a:xfrm xmlns:a="http://schemas.openxmlformats.org/drawingml/2006/main">
          <a:off x="723153" y="4491288"/>
          <a:ext cx="4777212" cy="2377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horzOverflow="clip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ja-JP" altLang="en-US" sz="1100"/>
            <a:t>誤差線は</a:t>
          </a:r>
          <a:r>
            <a:rPr lang="en-US" altLang="ja-JP" sz="1100"/>
            <a:t>90%</a:t>
          </a:r>
          <a:r>
            <a:rPr lang="ja-JP" altLang="en-US" sz="1100"/>
            <a:t>信頼区間。年齢調整の基準人口は策定時の調査実施人数</a:t>
          </a:r>
        </a:p>
      </cdr:txBody>
    </cdr:sp>
  </cdr:relSizeAnchor>
  <cdr:relSizeAnchor xmlns:cdr="http://schemas.openxmlformats.org/drawingml/2006/chartDrawing">
    <cdr:from>
      <cdr:x>0.32154</cdr:x>
      <cdr:y>0.75875</cdr:y>
    </cdr:from>
    <cdr:to>
      <cdr:x>0.59148</cdr:x>
      <cdr:y>0.81818</cdr:y>
    </cdr:to>
    <cdr:sp macro="" textlink="">
      <cdr:nvSpPr>
        <cdr:cNvPr id="1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9FF755-8741-465B-B6E1-53C6A7F0E7ED}"/>
            </a:ext>
          </a:extLst>
        </cdr:cNvPr>
        <cdr:cNvSpPr txBox="1"/>
      </cdr:nvSpPr>
      <cdr:spPr>
        <a:xfrm xmlns:a="http://schemas.openxmlformats.org/drawingml/2006/main">
          <a:off x="2205152" y="3659559"/>
          <a:ext cx="1851249" cy="28664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200" b="1">
              <a:solidFill>
                <a:srgbClr val="FF0000"/>
              </a:solidFill>
            </a:rPr>
            <a:t>値は説明用の仮想値です</a:t>
          </a:r>
          <a:endParaRPr kumimoji="1" lang="ja-JP" altLang="en-US" sz="12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0.66852</cdr:x>
      <cdr:y>0.48055</cdr:y>
    </cdr:from>
    <cdr:to>
      <cdr:x>0.95794</cdr:x>
      <cdr:y>0.62432</cdr:y>
    </cdr:to>
    <cdr:grpSp>
      <cdr:nvGrpSpPr>
        <cdr:cNvPr id="24" name="グループ化 23">
          <a:extLst xmlns:a="http://schemas.openxmlformats.org/drawingml/2006/main">
            <a:ext uri="{FF2B5EF4-FFF2-40B4-BE49-F238E27FC236}">
              <a16:creationId xmlns:a16="http://schemas.microsoft.com/office/drawing/2014/main" id="{A3143540-C7F6-71DF-36F0-D3091721BCEB}"/>
            </a:ext>
          </a:extLst>
        </cdr:cNvPr>
        <cdr:cNvGrpSpPr/>
      </cdr:nvGrpSpPr>
      <cdr:grpSpPr>
        <a:xfrm xmlns:a="http://schemas.openxmlformats.org/drawingml/2006/main">
          <a:off x="4569729" y="2272531"/>
          <a:ext cx="1978356" cy="679891"/>
          <a:chOff x="4575174" y="2346325"/>
          <a:chExt cx="1984829" cy="693451"/>
        </a:xfrm>
      </cdr:grpSpPr>
      <cdr:sp macro="" textlink="">
        <cdr:nvSpPr>
          <cdr:cNvPr id="17" name="テキスト ボックス 2">
            <a:extLst xmlns:a="http://schemas.openxmlformats.org/drawingml/2006/main">
              <a:ext uri="{FF2B5EF4-FFF2-40B4-BE49-F238E27FC236}">
                <a16:creationId xmlns:a16="http://schemas.microsoft.com/office/drawing/2014/main" id="{37A50B8E-F8AD-272D-3FA7-AF737EF0165E}"/>
              </a:ext>
            </a:extLst>
          </cdr:cNvPr>
          <cdr:cNvSpPr txBox="1"/>
        </cdr:nvSpPr>
        <cdr:spPr>
          <a:xfrm xmlns:a="http://schemas.openxmlformats.org/drawingml/2006/main">
            <a:off x="4575174" y="2346325"/>
            <a:ext cx="1984829" cy="24102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ja-JP" altLang="en-US" sz="1100" b="1">
                <a:solidFill>
                  <a:sysClr val="windowText" lastClr="000000"/>
                </a:solidFill>
              </a:rPr>
              <a:t>策定時との差（片側検定）</a:t>
            </a:r>
          </a:p>
        </cdr:txBody>
      </cdr:sp>
      <cdr:sp macro="" textlink="割合!$F$19">
        <cdr:nvSpPr>
          <cdr:cNvPr id="22" name="正方形/長方形 21">
            <a:extLst xmlns:a="http://schemas.openxmlformats.org/drawingml/2006/main">
              <a:ext uri="{FF2B5EF4-FFF2-40B4-BE49-F238E27FC236}">
                <a16:creationId xmlns:a16="http://schemas.microsoft.com/office/drawing/2014/main" id="{AD67B413-34B7-51E8-9DD8-FC1CA1D43132}"/>
              </a:ext>
            </a:extLst>
          </cdr:cNvPr>
          <cdr:cNvSpPr/>
        </cdr:nvSpPr>
        <cdr:spPr>
          <a:xfrm xmlns:a="http://schemas.openxmlformats.org/drawingml/2006/main">
            <a:off x="4669310" y="2549552"/>
            <a:ext cx="1814400" cy="279179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15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fld id="{6CA9D1CC-82F0-4DA4-BA8A-FD7782B7CC2A}" type="TxLink">
              <a:rPr kumimoji="1" lang="ja-JP" altLang="en-US" sz="1100" b="0" i="0" u="none" strike="noStrike">
                <a:solidFill>
                  <a:srgbClr val="FF0000"/>
                </a:solidFill>
                <a:latin typeface="ＭＳ Ｐゴシック"/>
                <a:ea typeface="ＭＳ Ｐゴシック"/>
              </a:rPr>
              <a:pPr algn="l"/>
              <a:t>粗割合：P=0.452</a:t>
            </a:fld>
            <a:endParaRPr kumimoji="1" lang="ja-JP" altLang="en-US" sz="1100"/>
          </a:p>
        </cdr:txBody>
      </cdr:sp>
      <cdr:sp macro="" textlink="割合!$F$20">
        <cdr:nvSpPr>
          <cdr:cNvPr id="23" name="正方形/長方形 22">
            <a:extLst xmlns:a="http://schemas.openxmlformats.org/drawingml/2006/main">
              <a:ext uri="{FF2B5EF4-FFF2-40B4-BE49-F238E27FC236}">
                <a16:creationId xmlns:a16="http://schemas.microsoft.com/office/drawing/2014/main" id="{A971EF9A-CA97-E2D0-A59E-08231E279B59}"/>
              </a:ext>
            </a:extLst>
          </cdr:cNvPr>
          <cdr:cNvSpPr/>
        </cdr:nvSpPr>
        <cdr:spPr>
          <a:xfrm xmlns:a="http://schemas.openxmlformats.org/drawingml/2006/main">
            <a:off x="4655592" y="2760598"/>
            <a:ext cx="1814400" cy="279178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15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fld id="{3C976D9D-4536-4BF9-A5AD-6DCB4964B2B1}" type="TxLink">
              <a:rPr kumimoji="1" lang="ja-JP" altLang="en-US" sz="1100" b="0" i="0" u="none" strike="noStrike">
                <a:solidFill>
                  <a:srgbClr val="FF0000"/>
                </a:solidFill>
                <a:latin typeface="ＭＳ Ｐゴシック"/>
                <a:ea typeface="ＭＳ Ｐゴシック"/>
              </a:rPr>
              <a:pPr algn="l"/>
              <a:t>年齢調整割合：P=0.456</a:t>
            </a:fld>
            <a:endParaRPr kumimoji="1" lang="ja-JP" altLang="en-US" sz="1100"/>
          </a:p>
        </cdr:txBody>
      </cdr:sp>
    </cdr:grpSp>
  </cdr:relSizeAnchor>
  <cdr:relSizeAnchor xmlns:cdr="http://schemas.openxmlformats.org/drawingml/2006/chartDrawing">
    <cdr:from>
      <cdr:x>0.65403</cdr:x>
      <cdr:y>0.62424</cdr:y>
    </cdr:from>
    <cdr:to>
      <cdr:x>0.95994</cdr:x>
      <cdr:y>0.81984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DFB4C1E-51C8-2946-C64F-B33B9E817D5A}"/>
            </a:ext>
          </a:extLst>
        </cdr:cNvPr>
        <cdr:cNvSpPr txBox="1"/>
      </cdr:nvSpPr>
      <cdr:spPr>
        <a:xfrm xmlns:a="http://schemas.openxmlformats.org/drawingml/2006/main">
          <a:off x="4022165" y="2991223"/>
          <a:ext cx="1881247" cy="93726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000">
              <a:solidFill>
                <a:srgbClr val="FF0000"/>
              </a:solidFill>
            </a:rPr>
            <a:t>↑上記の</a:t>
          </a:r>
          <a:r>
            <a:rPr lang="en-US" altLang="ja-JP" sz="1000">
              <a:solidFill>
                <a:srgbClr val="FF0000"/>
              </a:solidFill>
            </a:rPr>
            <a:t>P</a:t>
          </a:r>
          <a:r>
            <a:rPr lang="ja-JP" altLang="en-US" sz="1000">
              <a:solidFill>
                <a:srgbClr val="FF0000"/>
              </a:solidFill>
            </a:rPr>
            <a:t>値が自動的に更新されないことがあります</a:t>
          </a:r>
          <a:r>
            <a:rPr lang="en-US" altLang="ja-JP" sz="1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ja-JP" altLang="en-US" sz="1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その場合、</a:t>
          </a:r>
          <a:r>
            <a:rPr lang="ja-JP" altLang="ja-JP" sz="1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保存して開き直すと更新されます</a:t>
          </a:r>
          <a:r>
            <a:rPr lang="en-US" altLang="ja-JP" sz="1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ja-JP" altLang="en-US" sz="1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。</a:t>
          </a:r>
          <a:r>
            <a:rPr lang="en-US" altLang="ja-JP" sz="1000">
              <a:solidFill>
                <a:srgbClr val="FF0000"/>
              </a:solidFill>
            </a:rPr>
            <a:t>F19, F20</a:t>
          </a:r>
          <a:r>
            <a:rPr lang="ja-JP" altLang="en-US" sz="1000">
              <a:solidFill>
                <a:srgbClr val="FF0000"/>
              </a:solidFill>
            </a:rPr>
            <a:t>セルの値と一致することを確認してください。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0.49269</cdr:x>
      <cdr:y>0.74191</cdr:y>
    </cdr:from>
    <cdr:to>
      <cdr:x>0.75909</cdr:x>
      <cdr:y>0.80126</cdr:y>
    </cdr:to>
    <cdr:sp macro="" textlink="">
      <cdr:nvSpPr>
        <cdr:cNvPr id="4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9FF755-8741-465B-B6E1-53C6A7F0E7ED}"/>
            </a:ext>
          </a:extLst>
        </cdr:cNvPr>
        <cdr:cNvSpPr txBox="1"/>
      </cdr:nvSpPr>
      <cdr:spPr>
        <a:xfrm xmlns:a="http://schemas.openxmlformats.org/drawingml/2006/main">
          <a:off x="3412565" y="3513418"/>
          <a:ext cx="1845199" cy="28104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200" b="1">
              <a:solidFill>
                <a:srgbClr val="FF0000"/>
              </a:solidFill>
            </a:rPr>
            <a:t>値は説明用の仮想値です</a:t>
          </a:r>
          <a:endParaRPr kumimoji="1" lang="ja-JP" altLang="en-US" sz="1200">
            <a:solidFill>
              <a:srgbClr val="FF0000"/>
            </a:solidFill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0.49269</cdr:x>
      <cdr:y>0.74191</cdr:y>
    </cdr:from>
    <cdr:to>
      <cdr:x>0.75909</cdr:x>
      <cdr:y>0.80126</cdr:y>
    </cdr:to>
    <cdr:sp macro="" textlink="">
      <cdr:nvSpPr>
        <cdr:cNvPr id="4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9FF755-8741-465B-B6E1-53C6A7F0E7ED}"/>
            </a:ext>
          </a:extLst>
        </cdr:cNvPr>
        <cdr:cNvSpPr txBox="1"/>
      </cdr:nvSpPr>
      <cdr:spPr>
        <a:xfrm xmlns:a="http://schemas.openxmlformats.org/drawingml/2006/main">
          <a:off x="3412565" y="3513418"/>
          <a:ext cx="1845199" cy="28104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200" b="1">
              <a:solidFill>
                <a:srgbClr val="FF0000"/>
              </a:solidFill>
            </a:rPr>
            <a:t>値は説明用の仮想値です</a:t>
          </a:r>
          <a:endParaRPr kumimoji="1" lang="ja-JP" altLang="en-US" sz="1200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0.32864</cdr:x>
      <cdr:y>0.07473</cdr:y>
    </cdr:from>
    <cdr:to>
      <cdr:x>0.65782</cdr:x>
      <cdr:y>0.13452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D1A45790-04AC-4153-ED53-F01CE9A0ECF0}"/>
            </a:ext>
          </a:extLst>
        </cdr:cNvPr>
        <cdr:cNvSpPr txBox="1"/>
      </cdr:nvSpPr>
      <cdr:spPr>
        <a:xfrm xmlns:a="http://schemas.openxmlformats.org/drawingml/2006/main">
          <a:off x="2040613" y="358588"/>
          <a:ext cx="2043953" cy="2868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none" rtlCol="0"/>
        <a:lstStyle xmlns:a="http://schemas.openxmlformats.org/drawingml/2006/main"/>
        <a:p xmlns:a="http://schemas.openxmlformats.org/drawingml/2006/main">
          <a:pPr algn="ctr"/>
          <a:r>
            <a:rPr lang="en-US" altLang="ja-JP" sz="1400">
              <a:solidFill>
                <a:srgbClr val="FF0000"/>
              </a:solidFill>
            </a:rPr>
            <a:t>【</a:t>
          </a:r>
          <a:r>
            <a:rPr lang="ja-JP" altLang="en-US" sz="1400">
              <a:solidFill>
                <a:srgbClr val="FF0000"/>
              </a:solidFill>
            </a:rPr>
            <a:t>３年幅移動平均</a:t>
          </a:r>
          <a:r>
            <a:rPr lang="en-US" altLang="ja-JP" sz="1400">
              <a:solidFill>
                <a:srgbClr val="FF0000"/>
              </a:solidFill>
            </a:rPr>
            <a:t>】</a:t>
          </a:r>
          <a:endParaRPr lang="ja-JP" altLang="en-US" sz="1400">
            <a:solidFill>
              <a:srgbClr val="FF0000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A27D1-45E8-4A9E-A4FB-0007DCF37253}">
  <dimension ref="A1:B61"/>
  <sheetViews>
    <sheetView showGridLines="0" tabSelected="1" zoomScaleNormal="100" workbookViewId="0"/>
  </sheetViews>
  <sheetFormatPr defaultRowHeight="13.5" x14ac:dyDescent="0.15"/>
  <cols>
    <col min="1" max="1" width="15.375" bestFit="1" customWidth="1"/>
  </cols>
  <sheetData>
    <row r="1" spans="1:1" ht="21" x14ac:dyDescent="0.15">
      <c r="A1" s="30" t="s">
        <v>74</v>
      </c>
    </row>
    <row r="2" spans="1:1" ht="26.25" customHeight="1" x14ac:dyDescent="0.15">
      <c r="A2" s="31" t="s">
        <v>65</v>
      </c>
    </row>
    <row r="57" spans="1:2" x14ac:dyDescent="0.15">
      <c r="A57" s="16" t="s">
        <v>66</v>
      </c>
    </row>
    <row r="58" spans="1:2" x14ac:dyDescent="0.15">
      <c r="A58" s="35">
        <v>44767</v>
      </c>
      <c r="B58" t="s">
        <v>67</v>
      </c>
    </row>
    <row r="59" spans="1:2" x14ac:dyDescent="0.15">
      <c r="A59" s="35">
        <v>45197</v>
      </c>
      <c r="B59" t="s">
        <v>68</v>
      </c>
    </row>
    <row r="60" spans="1:2" x14ac:dyDescent="0.15">
      <c r="B60" t="s">
        <v>69</v>
      </c>
    </row>
    <row r="61" spans="1:2" x14ac:dyDescent="0.15">
      <c r="B61" t="s">
        <v>70</v>
      </c>
    </row>
  </sheetData>
  <phoneticPr fontId="3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0BD41-D911-4EB5-AE56-6DE021D70F95}">
  <sheetPr>
    <pageSetUpPr fitToPage="1"/>
  </sheetPr>
  <dimension ref="A1:BJ224"/>
  <sheetViews>
    <sheetView zoomScale="85" zoomScaleNormal="85" workbookViewId="0">
      <pane xSplit="2" topLeftCell="C1" activePane="topRight" state="frozen"/>
      <selection pane="topRight"/>
    </sheetView>
  </sheetViews>
  <sheetFormatPr defaultRowHeight="13.5" x14ac:dyDescent="0.15"/>
  <cols>
    <col min="1" max="1" width="21.625" customWidth="1"/>
    <col min="2" max="2" width="9.25" customWidth="1"/>
    <col min="4" max="6" width="9" customWidth="1"/>
    <col min="15" max="16" width="9" customWidth="1"/>
    <col min="18" max="18" width="9.625" bestFit="1" customWidth="1"/>
    <col min="19" max="24" width="9.375" bestFit="1" customWidth="1"/>
    <col min="25" max="25" width="9.375" customWidth="1"/>
    <col min="26" max="26" width="9.375" bestFit="1" customWidth="1"/>
    <col min="27" max="28" width="10.375" bestFit="1" customWidth="1"/>
  </cols>
  <sheetData>
    <row r="1" spans="1:11" x14ac:dyDescent="0.15">
      <c r="A1" s="16" t="s">
        <v>74</v>
      </c>
      <c r="K1" s="38" t="s">
        <v>45</v>
      </c>
    </row>
    <row r="2" spans="1:11" x14ac:dyDescent="0.15">
      <c r="A2" s="16" t="s">
        <v>40</v>
      </c>
      <c r="K2" s="38"/>
    </row>
    <row r="3" spans="1:11" x14ac:dyDescent="0.15">
      <c r="A3" s="16"/>
      <c r="K3" s="38"/>
    </row>
    <row r="4" spans="1:11" ht="13.5" customHeight="1" x14ac:dyDescent="0.15">
      <c r="A4" s="16" t="s">
        <v>13</v>
      </c>
      <c r="K4" s="38"/>
    </row>
    <row r="5" spans="1:11" x14ac:dyDescent="0.15">
      <c r="A5" s="18" t="s">
        <v>49</v>
      </c>
      <c r="E5" s="12"/>
      <c r="K5" s="38"/>
    </row>
    <row r="6" spans="1:11" x14ac:dyDescent="0.15">
      <c r="A6" s="17" t="s">
        <v>44</v>
      </c>
      <c r="K6" s="38"/>
    </row>
    <row r="7" spans="1:11" x14ac:dyDescent="0.15">
      <c r="A7" s="17" t="s">
        <v>15</v>
      </c>
      <c r="K7" s="38"/>
    </row>
    <row r="8" spans="1:11" x14ac:dyDescent="0.15">
      <c r="A8" s="17" t="s">
        <v>46</v>
      </c>
      <c r="K8" s="38"/>
    </row>
    <row r="9" spans="1:11" x14ac:dyDescent="0.15">
      <c r="A9" s="17" t="s">
        <v>50</v>
      </c>
      <c r="K9" s="38"/>
    </row>
    <row r="10" spans="1:11" x14ac:dyDescent="0.15">
      <c r="A10" s="17" t="s">
        <v>32</v>
      </c>
      <c r="K10" s="38"/>
    </row>
    <row r="11" spans="1:11" x14ac:dyDescent="0.15">
      <c r="A11" s="12"/>
      <c r="K11" s="38"/>
    </row>
    <row r="12" spans="1:11" x14ac:dyDescent="0.15">
      <c r="A12" s="9" t="s">
        <v>21</v>
      </c>
      <c r="B12" s="36" t="s">
        <v>20</v>
      </c>
      <c r="C12" s="37"/>
      <c r="D12" s="37"/>
      <c r="E12" s="37"/>
      <c r="F12" s="37"/>
      <c r="G12" s="37"/>
      <c r="H12" s="37"/>
      <c r="I12" s="37"/>
      <c r="K12" s="38"/>
    </row>
    <row r="13" spans="1:11" x14ac:dyDescent="0.15">
      <c r="A13" s="9" t="s">
        <v>22</v>
      </c>
      <c r="B13" s="36" t="s">
        <v>23</v>
      </c>
      <c r="C13" s="37"/>
      <c r="D13" s="37"/>
      <c r="E13" s="37"/>
      <c r="F13" s="37"/>
      <c r="G13" s="37"/>
      <c r="H13" s="37"/>
      <c r="I13" s="37"/>
      <c r="K13" s="38"/>
    </row>
    <row r="14" spans="1:11" x14ac:dyDescent="0.15">
      <c r="A14" s="9" t="s">
        <v>12</v>
      </c>
      <c r="B14" s="36" t="s">
        <v>24</v>
      </c>
      <c r="C14" s="36"/>
      <c r="D14" s="36"/>
      <c r="E14" s="36"/>
      <c r="F14" s="36"/>
      <c r="G14" s="36"/>
      <c r="H14" s="36"/>
      <c r="I14" s="36"/>
      <c r="K14" s="38"/>
    </row>
    <row r="15" spans="1:11" x14ac:dyDescent="0.15">
      <c r="A15" s="12"/>
      <c r="K15" s="38"/>
    </row>
    <row r="16" spans="1:11" x14ac:dyDescent="0.15">
      <c r="A16" s="1"/>
      <c r="B16" s="9" t="s">
        <v>16</v>
      </c>
      <c r="C16" s="9" t="s">
        <v>14</v>
      </c>
      <c r="D16" s="9" t="s">
        <v>34</v>
      </c>
      <c r="K16" s="38"/>
    </row>
    <row r="17" spans="1:62" x14ac:dyDescent="0.15">
      <c r="A17" s="9" t="s">
        <v>39</v>
      </c>
      <c r="B17" s="11">
        <v>22</v>
      </c>
      <c r="C17" s="5">
        <f>VLOOKUP(B17,$B$28:$BB$46,17,FALSE)</f>
        <v>139.11251939989654</v>
      </c>
      <c r="D17" s="5">
        <f>VLOOKUP(B17,$B$28:$BB$46,34,FALSE)</f>
        <v>0.40713374865178775</v>
      </c>
      <c r="K17" s="38"/>
    </row>
    <row r="18" spans="1:62" x14ac:dyDescent="0.15">
      <c r="A18" s="9" t="s">
        <v>3</v>
      </c>
      <c r="B18" s="11">
        <v>34</v>
      </c>
      <c r="C18" s="11">
        <v>134</v>
      </c>
      <c r="E18" s="16" t="s">
        <v>37</v>
      </c>
      <c r="K18" s="38"/>
    </row>
    <row r="19" spans="1:62" x14ac:dyDescent="0.15">
      <c r="A19" s="23" t="s">
        <v>35</v>
      </c>
      <c r="B19" s="24">
        <v>28</v>
      </c>
      <c r="C19" s="5">
        <f>VLOOKUP(B19,$B$28:$BB$46,17,FALSE)</f>
        <v>136.55612608032536</v>
      </c>
      <c r="D19" s="5">
        <f>VLOOKUP(B19,$B$28:$BB$46,34,FALSE)</f>
        <v>0.19656859793108988</v>
      </c>
      <c r="E19" s="5">
        <f>1-_xlfn.NORM.DIST(ABS(C19-C$17)/SQRT(D$17^2+D19^2),0,1,TRUE)</f>
        <v>7.8173418849303289E-9</v>
      </c>
      <c r="F19" s="26" t="str">
        <f>"粗平均：P"&amp;IF(E19&lt;0.001,"&lt;0.001","="&amp;FIXED(E19,3))</f>
        <v>粗平均：P&lt;0.001</v>
      </c>
      <c r="G19" s="29"/>
      <c r="H19" s="29"/>
      <c r="I19" s="1"/>
      <c r="J19" s="1"/>
      <c r="K19" s="38"/>
      <c r="L19" s="1"/>
      <c r="M19" s="1"/>
      <c r="N19" s="1"/>
      <c r="O19" s="1"/>
      <c r="P19" s="1"/>
      <c r="Q19" s="1"/>
      <c r="R19" s="1"/>
      <c r="S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62" x14ac:dyDescent="0.15">
      <c r="A20" s="23" t="s">
        <v>36</v>
      </c>
      <c r="B20" s="25">
        <f>+B19</f>
        <v>28</v>
      </c>
      <c r="C20" s="5">
        <f>VLOOKUP(B19,$B$28:$BB$46,18,FALSE)</f>
        <v>136.50801862390068</v>
      </c>
      <c r="D20" s="5">
        <f>VLOOKUP(B20,$B$28:$BB$46,35,FALSE)</f>
        <v>0.19159790109715127</v>
      </c>
      <c r="E20" s="5">
        <f>1-_xlfn.NORM.DIST(ABS(C20-C$17)/SQRT(D$17^2+D20^2),0,1,TRUE)</f>
        <v>3.5563458844478646E-9</v>
      </c>
      <c r="F20" s="26" t="str">
        <f>"年齢調整平均：P"&amp;IF(E20&lt;0.001,"&lt;0.001","="&amp;FIXED(E20,3))</f>
        <v>年齢調整平均：P&lt;0.001</v>
      </c>
      <c r="G20" s="29"/>
      <c r="H20" s="29"/>
      <c r="I20" s="1"/>
      <c r="J20" s="1"/>
      <c r="K20" s="38"/>
      <c r="L20" s="1"/>
      <c r="M20" s="1"/>
      <c r="N20" s="1"/>
      <c r="O20" s="1"/>
      <c r="P20" s="1"/>
      <c r="Q20" s="1"/>
      <c r="R20" s="1"/>
      <c r="S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62" x14ac:dyDescent="0.15">
      <c r="A21" s="9"/>
      <c r="B21" s="1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62" x14ac:dyDescent="0.15">
      <c r="B22" s="9" t="s">
        <v>16</v>
      </c>
      <c r="C22" s="15" t="str">
        <f>+C27</f>
        <v>20～29歳</v>
      </c>
      <c r="D22" s="15" t="str">
        <f t="shared" ref="D22:I22" si="0">+D27</f>
        <v>30～39歳</v>
      </c>
      <c r="E22" s="15" t="str">
        <f t="shared" si="0"/>
        <v>40～49歳</v>
      </c>
      <c r="F22" s="15" t="str">
        <f t="shared" si="0"/>
        <v>50～59歳</v>
      </c>
      <c r="G22" s="15" t="str">
        <f t="shared" si="0"/>
        <v>60～69歳</v>
      </c>
      <c r="H22" s="15" t="str">
        <f t="shared" si="0"/>
        <v>70～79歳</v>
      </c>
      <c r="I22" s="15" t="str">
        <f t="shared" si="0"/>
        <v>80歳以上</v>
      </c>
      <c r="J22" s="9" t="s">
        <v>0</v>
      </c>
    </row>
    <row r="23" spans="1:62" x14ac:dyDescent="0.15">
      <c r="A23" s="9" t="s">
        <v>18</v>
      </c>
      <c r="B23" s="25">
        <f>B17</f>
        <v>22</v>
      </c>
      <c r="C23" s="5">
        <f>VLOOKUP($B23,$B$28:$I$46,2,FALSE)</f>
        <v>0</v>
      </c>
      <c r="D23" s="5">
        <f>VLOOKUP($B23,$B$28:$I$46,3,FALSE)</f>
        <v>0</v>
      </c>
      <c r="E23" s="5">
        <f>VLOOKUP($B23,$B$28:$I$46,4,FALSE)</f>
        <v>185</v>
      </c>
      <c r="F23" s="5">
        <f>VLOOKUP($B23,$B$28:$I$46,5,FALSE)</f>
        <v>277</v>
      </c>
      <c r="G23" s="5">
        <f>VLOOKUP($B23,$B$28:$I$46,6,FALSE)</f>
        <v>486</v>
      </c>
      <c r="H23" s="5">
        <f>VLOOKUP($B23,$B$28:$I$46,7,FALSE)</f>
        <v>490</v>
      </c>
      <c r="I23" s="5">
        <f>VLOOKUP($B23,$B$28:$I$46,8,FALSE)</f>
        <v>495</v>
      </c>
      <c r="J23" s="5">
        <f>SUM(C23:I23)</f>
        <v>1933</v>
      </c>
    </row>
    <row r="24" spans="1:62" x14ac:dyDescent="0.15">
      <c r="A24" s="9" t="s">
        <v>38</v>
      </c>
      <c r="B24" s="5"/>
      <c r="C24" s="5"/>
      <c r="D24" s="5"/>
      <c r="E24" s="5"/>
      <c r="F24" s="5"/>
      <c r="G24" s="5"/>
      <c r="H24" s="5"/>
      <c r="I24" s="5"/>
    </row>
    <row r="25" spans="1:62" x14ac:dyDescent="0.15"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</row>
    <row r="26" spans="1:62" x14ac:dyDescent="0.15">
      <c r="C26" s="9" t="s">
        <v>55</v>
      </c>
      <c r="D26" s="1"/>
      <c r="E26" s="1"/>
      <c r="F26" s="1"/>
      <c r="G26" s="1"/>
      <c r="H26" s="1"/>
      <c r="I26" s="1"/>
      <c r="J26" s="1"/>
      <c r="K26" s="9" t="s">
        <v>9</v>
      </c>
      <c r="L26" s="1"/>
      <c r="M26" s="1"/>
      <c r="N26" s="1"/>
      <c r="O26" s="1"/>
      <c r="P26" s="1"/>
      <c r="Q26" s="1"/>
      <c r="R26" s="1"/>
      <c r="S26" s="1"/>
      <c r="T26" s="9" t="s">
        <v>10</v>
      </c>
      <c r="U26" s="1"/>
      <c r="V26" s="1"/>
      <c r="W26" s="1"/>
      <c r="X26" s="1"/>
      <c r="Y26" s="1"/>
      <c r="Z26" s="1"/>
      <c r="AA26" s="1"/>
      <c r="AB26" s="9" t="s">
        <v>11</v>
      </c>
      <c r="AC26" s="1"/>
      <c r="AD26" s="1"/>
      <c r="AE26" s="1"/>
      <c r="AF26" s="1"/>
      <c r="AG26" s="1"/>
      <c r="AH26" s="1"/>
      <c r="AI26" s="1"/>
      <c r="AJ26" s="1"/>
      <c r="AK26" s="9" t="s">
        <v>19</v>
      </c>
      <c r="AL26" s="1"/>
      <c r="AM26" s="1"/>
      <c r="AN26" s="1"/>
      <c r="AO26" s="1"/>
      <c r="AP26" s="1"/>
      <c r="AQ26" s="1"/>
      <c r="AR26" s="1"/>
      <c r="AS26" s="1"/>
      <c r="AT26" s="9" t="s">
        <v>64</v>
      </c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</row>
    <row r="27" spans="1:62" x14ac:dyDescent="0.15">
      <c r="B27" s="14" t="s">
        <v>17</v>
      </c>
      <c r="C27" s="32" t="s">
        <v>4</v>
      </c>
      <c r="D27" s="32" t="s">
        <v>5</v>
      </c>
      <c r="E27" s="32" t="s">
        <v>6</v>
      </c>
      <c r="F27" s="32" t="s">
        <v>7</v>
      </c>
      <c r="G27" s="32" t="s">
        <v>8</v>
      </c>
      <c r="H27" s="32" t="s">
        <v>53</v>
      </c>
      <c r="I27" s="32" t="s">
        <v>54</v>
      </c>
      <c r="J27" s="15" t="s">
        <v>0</v>
      </c>
      <c r="K27" s="22" t="str">
        <f>+C27</f>
        <v>20～29歳</v>
      </c>
      <c r="L27" s="22" t="str">
        <f t="shared" ref="L27:Q27" si="1">+D27</f>
        <v>30～39歳</v>
      </c>
      <c r="M27" s="22" t="str">
        <f t="shared" si="1"/>
        <v>40～49歳</v>
      </c>
      <c r="N27" s="22" t="str">
        <f t="shared" si="1"/>
        <v>50～59歳</v>
      </c>
      <c r="O27" s="22" t="str">
        <f t="shared" si="1"/>
        <v>60～69歳</v>
      </c>
      <c r="P27" s="22" t="str">
        <f t="shared" si="1"/>
        <v>70～79歳</v>
      </c>
      <c r="Q27" s="22" t="str">
        <f t="shared" si="1"/>
        <v>80歳以上</v>
      </c>
      <c r="R27" s="15" t="s">
        <v>1</v>
      </c>
      <c r="S27" s="15" t="s">
        <v>2</v>
      </c>
      <c r="T27" s="22" t="str">
        <f>+K27</f>
        <v>20～29歳</v>
      </c>
      <c r="U27" s="22" t="str">
        <f t="shared" ref="U27:Z27" si="2">+L27</f>
        <v>30～39歳</v>
      </c>
      <c r="V27" s="22" t="str">
        <f t="shared" si="2"/>
        <v>40～49歳</v>
      </c>
      <c r="W27" s="22" t="str">
        <f t="shared" si="2"/>
        <v>50～59歳</v>
      </c>
      <c r="X27" s="22" t="str">
        <f t="shared" si="2"/>
        <v>60～69歳</v>
      </c>
      <c r="Y27" s="22" t="str">
        <f t="shared" si="2"/>
        <v>70～79歳</v>
      </c>
      <c r="Z27" s="22" t="str">
        <f t="shared" si="2"/>
        <v>80歳以上</v>
      </c>
      <c r="AA27" s="15" t="s">
        <v>0</v>
      </c>
      <c r="AB27" s="22" t="str">
        <f>+K27</f>
        <v>20～29歳</v>
      </c>
      <c r="AC27" s="22" t="str">
        <f t="shared" ref="AC27:AH27" si="3">+L27</f>
        <v>30～39歳</v>
      </c>
      <c r="AD27" s="22" t="str">
        <f t="shared" si="3"/>
        <v>40～49歳</v>
      </c>
      <c r="AE27" s="22" t="str">
        <f t="shared" si="3"/>
        <v>50～59歳</v>
      </c>
      <c r="AF27" s="22" t="str">
        <f t="shared" si="3"/>
        <v>60～69歳</v>
      </c>
      <c r="AG27" s="22" t="str">
        <f t="shared" si="3"/>
        <v>70～79歳</v>
      </c>
      <c r="AH27" s="22" t="str">
        <f t="shared" si="3"/>
        <v>80歳以上</v>
      </c>
      <c r="AI27" s="15" t="s">
        <v>1</v>
      </c>
      <c r="AJ27" s="15" t="s">
        <v>2</v>
      </c>
      <c r="AK27" s="22" t="str">
        <f>+K27</f>
        <v>20～29歳</v>
      </c>
      <c r="AL27" s="22" t="str">
        <f t="shared" ref="AL27:AQ27" si="4">+L27</f>
        <v>30～39歳</v>
      </c>
      <c r="AM27" s="22" t="str">
        <f t="shared" si="4"/>
        <v>40～49歳</v>
      </c>
      <c r="AN27" s="22" t="str">
        <f t="shared" si="4"/>
        <v>50～59歳</v>
      </c>
      <c r="AO27" s="22" t="str">
        <f t="shared" si="4"/>
        <v>60～69歳</v>
      </c>
      <c r="AP27" s="22" t="str">
        <f t="shared" si="4"/>
        <v>70～79歳</v>
      </c>
      <c r="AQ27" s="22" t="str">
        <f t="shared" si="4"/>
        <v>80歳以上</v>
      </c>
      <c r="AR27" s="15" t="s">
        <v>1</v>
      </c>
      <c r="AS27" s="15" t="s">
        <v>2</v>
      </c>
      <c r="AT27" s="22" t="str">
        <f t="shared" ref="AT27:AZ27" si="5">+C27</f>
        <v>20～29歳</v>
      </c>
      <c r="AU27" s="22" t="str">
        <f t="shared" si="5"/>
        <v>30～39歳</v>
      </c>
      <c r="AV27" s="22" t="str">
        <f t="shared" si="5"/>
        <v>40～49歳</v>
      </c>
      <c r="AW27" s="22" t="str">
        <f t="shared" si="5"/>
        <v>50～59歳</v>
      </c>
      <c r="AX27" s="22" t="str">
        <f t="shared" si="5"/>
        <v>60～69歳</v>
      </c>
      <c r="AY27" s="22" t="str">
        <f t="shared" si="5"/>
        <v>70～79歳</v>
      </c>
      <c r="AZ27" s="22" t="str">
        <f t="shared" si="5"/>
        <v>80歳以上</v>
      </c>
      <c r="BA27" s="15" t="s">
        <v>30</v>
      </c>
      <c r="BB27" s="15" t="s">
        <v>31</v>
      </c>
    </row>
    <row r="28" spans="1:62" x14ac:dyDescent="0.15">
      <c r="A28" s="12" t="s">
        <v>43</v>
      </c>
      <c r="B28" s="24">
        <v>12</v>
      </c>
      <c r="C28" s="10"/>
      <c r="D28" s="10"/>
      <c r="E28" s="10">
        <v>373</v>
      </c>
      <c r="F28" s="10">
        <v>528</v>
      </c>
      <c r="G28" s="10">
        <v>619</v>
      </c>
      <c r="H28" s="10">
        <v>536</v>
      </c>
      <c r="I28" s="10">
        <v>454</v>
      </c>
      <c r="J28" s="6">
        <f t="shared" ref="J28:J46" si="6">SUM(C28:I28)</f>
        <v>2510</v>
      </c>
      <c r="K28" s="10"/>
      <c r="L28" s="10"/>
      <c r="M28" s="10">
        <v>130.19999999999999</v>
      </c>
      <c r="N28" s="10">
        <v>137.30000000000001</v>
      </c>
      <c r="O28" s="10">
        <v>142.1</v>
      </c>
      <c r="P28" s="10">
        <v>144.1</v>
      </c>
      <c r="Q28" s="10">
        <v>146.1</v>
      </c>
      <c r="R28" s="6">
        <f t="shared" ref="R28:R46" si="7">SUMPRODUCT(C28:I28,K28:Q28)/J28</f>
        <v>140.47247011952192</v>
      </c>
      <c r="S28" s="6">
        <f t="shared" ref="S28:S46" si="8">SUMPRODUCT(C$23:I$23,K28:Q28)/J$23</f>
        <v>141.80455250905328</v>
      </c>
      <c r="T28" s="10"/>
      <c r="U28" s="10"/>
      <c r="V28" s="10">
        <v>15.9</v>
      </c>
      <c r="W28" s="10">
        <v>19.899999999999999</v>
      </c>
      <c r="X28" s="10">
        <v>18</v>
      </c>
      <c r="Y28" s="10">
        <v>18.5</v>
      </c>
      <c r="Z28" s="10">
        <v>18.899999999999999</v>
      </c>
      <c r="AA28" s="10">
        <v>19.2</v>
      </c>
      <c r="AB28" s="5">
        <f t="shared" ref="AB28:AB46" si="9">IFERROR(T28/SQRT(C28),0)</f>
        <v>0</v>
      </c>
      <c r="AC28" s="5">
        <f t="shared" ref="AC28:AC46" si="10">IFERROR(U28/SQRT(D28),0)</f>
        <v>0</v>
      </c>
      <c r="AD28" s="5">
        <f t="shared" ref="AD28:AD46" si="11">IFERROR(V28/SQRT(E28),0)</f>
        <v>0.82327079319481145</v>
      </c>
      <c r="AE28" s="5">
        <f t="shared" ref="AE28:AE46" si="12">IFERROR(W28/SQRT(F28),0)</f>
        <v>0.8660363383795967</v>
      </c>
      <c r="AF28" s="5">
        <f t="shared" ref="AF28:AF46" si="13">IFERROR(X28/SQRT(G28),0)</f>
        <v>0.72348108395232669</v>
      </c>
      <c r="AG28" s="5">
        <f t="shared" ref="AG28:AG46" si="14">IFERROR(Y28/SQRT(H28),0)</f>
        <v>0.79907829366275807</v>
      </c>
      <c r="AH28" s="5">
        <f t="shared" ref="AH28:AH46" si="15">IFERROR(Z28/SQRT(I28),0)</f>
        <v>0.88702095093683153</v>
      </c>
      <c r="AI28" s="5">
        <f t="shared" ref="AI28:AI46" si="16">IFERROR(AA28/SQRT(J28),0)</f>
        <v>0.38323429634678358</v>
      </c>
      <c r="AJ28" s="6" cm="1">
        <f t="array" ref="AJ28">SQRT(SUMPRODUCT(C$23:I$23^2,AB28:AH28^2))/J$23</f>
        <v>0.38382763516785201</v>
      </c>
      <c r="AK28" s="5">
        <f t="shared" ref="AK28:AK42" si="17">1.64*AB28</f>
        <v>0</v>
      </c>
      <c r="AL28" s="5">
        <f t="shared" ref="AL28:AL46" si="18">1.64*AC28</f>
        <v>0</v>
      </c>
      <c r="AM28" s="5">
        <f t="shared" ref="AM28:AM46" si="19">1.64*AD28</f>
        <v>1.3501641008394907</v>
      </c>
      <c r="AN28" s="5">
        <f t="shared" ref="AN28:AN46" si="20">1.64*AE28</f>
        <v>1.4202995949425385</v>
      </c>
      <c r="AO28" s="5">
        <f t="shared" ref="AO28:AP46" si="21">1.64*AF28</f>
        <v>1.1865089776818156</v>
      </c>
      <c r="AP28" s="5">
        <f t="shared" si="21"/>
        <v>1.3104884016069231</v>
      </c>
      <c r="AQ28" s="5">
        <f t="shared" ref="AQ28:AQ46" si="22">1.64*AH28</f>
        <v>1.4547143595364036</v>
      </c>
      <c r="AR28" s="5">
        <f t="shared" ref="AR28:AR46" si="23">1.64*AI28</f>
        <v>0.62850424600872501</v>
      </c>
      <c r="AS28" s="5">
        <f t="shared" ref="AS28:AS46" si="24">1.64*AJ28</f>
        <v>0.62947732167527726</v>
      </c>
      <c r="AT28" s="34" cm="1">
        <f t="array" ref="AT28">INDEX($K$28:$S$46,ROW()-27,1)</f>
        <v>0</v>
      </c>
      <c r="AU28" s="34" cm="1">
        <f t="array" ref="AU28">INDEX($K$28:$S$46,ROW()-27,2)</f>
        <v>0</v>
      </c>
      <c r="AV28" s="34" cm="1">
        <f t="array" ref="AV28">INDEX($K$28:$S$46,ROW()-27,3)</f>
        <v>130.19999999999999</v>
      </c>
      <c r="AW28" s="34" cm="1">
        <f t="array" ref="AW28">INDEX($K$28:$S$46,ROW()-27,4)</f>
        <v>137.30000000000001</v>
      </c>
      <c r="AX28" s="34" cm="1">
        <f t="array" ref="AX28">INDEX($K$28:$S$46,ROW()-27,5)</f>
        <v>142.1</v>
      </c>
      <c r="AY28" s="34" cm="1">
        <f t="array" ref="AY28">INDEX($K$28:$S$46,ROW()-27,6)</f>
        <v>144.1</v>
      </c>
      <c r="AZ28" s="34" cm="1">
        <f t="array" ref="AZ28">INDEX($K$28:$S$46,ROW()-27,7)</f>
        <v>146.1</v>
      </c>
      <c r="BA28" s="34" cm="1">
        <f t="array" ref="BA28">INDEX($K$28:$S$46,ROW()-27,8)</f>
        <v>140.47247011952192</v>
      </c>
      <c r="BB28" s="34" cm="1">
        <f t="array" ref="BB28">INDEX($K$28:$S$46,ROW()-27,9)</f>
        <v>141.80455250905328</v>
      </c>
    </row>
    <row r="29" spans="1:62" x14ac:dyDescent="0.15">
      <c r="A29" s="26"/>
      <c r="B29" s="24">
        <v>13</v>
      </c>
      <c r="C29" s="10"/>
      <c r="D29" s="10"/>
      <c r="E29" s="10">
        <v>385</v>
      </c>
      <c r="F29" s="10">
        <v>428</v>
      </c>
      <c r="G29" s="10">
        <v>550</v>
      </c>
      <c r="H29" s="10">
        <v>515</v>
      </c>
      <c r="I29" s="10">
        <v>480</v>
      </c>
      <c r="J29" s="6">
        <f t="shared" si="6"/>
        <v>2358</v>
      </c>
      <c r="K29" s="10"/>
      <c r="L29" s="10"/>
      <c r="M29" s="10">
        <v>131.30000000000001</v>
      </c>
      <c r="N29" s="10">
        <v>137.69999999999999</v>
      </c>
      <c r="O29" s="10">
        <v>143.1</v>
      </c>
      <c r="P29" s="10">
        <v>144.30000000000001</v>
      </c>
      <c r="Q29" s="10">
        <v>145.5</v>
      </c>
      <c r="R29" s="6">
        <f t="shared" si="7"/>
        <v>140.94385072094994</v>
      </c>
      <c r="S29" s="6">
        <f t="shared" si="8"/>
        <v>142.11562338334195</v>
      </c>
      <c r="T29" s="10"/>
      <c r="U29" s="10"/>
      <c r="V29" s="10">
        <v>18.100000000000001</v>
      </c>
      <c r="W29" s="10">
        <v>18.600000000000001</v>
      </c>
      <c r="X29" s="10">
        <v>19.2</v>
      </c>
      <c r="Y29" s="10">
        <v>19.7</v>
      </c>
      <c r="Z29" s="10">
        <v>20.2</v>
      </c>
      <c r="AA29" s="10">
        <v>19.8</v>
      </c>
      <c r="AB29" s="5">
        <f t="shared" si="9"/>
        <v>0</v>
      </c>
      <c r="AC29" s="5">
        <f t="shared" si="10"/>
        <v>0</v>
      </c>
      <c r="AD29" s="5">
        <f t="shared" si="11"/>
        <v>0.92246141650210234</v>
      </c>
      <c r="AE29" s="5">
        <f t="shared" si="12"/>
        <v>0.89906493481246719</v>
      </c>
      <c r="AF29" s="5">
        <f t="shared" si="13"/>
        <v>0.81869075080554399</v>
      </c>
      <c r="AG29" s="5">
        <f t="shared" si="14"/>
        <v>0.8680857190012865</v>
      </c>
      <c r="AH29" s="5">
        <f t="shared" si="15"/>
        <v>0.92199963846702959</v>
      </c>
      <c r="AI29" s="5">
        <f t="shared" si="16"/>
        <v>0.40774936172204224</v>
      </c>
      <c r="AJ29" s="6" cm="1">
        <f t="array" ref="AJ29">SQRT(SUMPRODUCT(C$23:I$23^2,AB29:AH29^2))/J$23</f>
        <v>0.41343763885641222</v>
      </c>
      <c r="AK29" s="5">
        <f t="shared" si="17"/>
        <v>0</v>
      </c>
      <c r="AL29" s="5">
        <f t="shared" si="18"/>
        <v>0</v>
      </c>
      <c r="AM29" s="5">
        <f t="shared" si="19"/>
        <v>1.5128367230634479</v>
      </c>
      <c r="AN29" s="5">
        <f t="shared" si="20"/>
        <v>1.474466493092446</v>
      </c>
      <c r="AO29" s="5">
        <f t="shared" si="21"/>
        <v>1.3426528313210921</v>
      </c>
      <c r="AP29" s="5">
        <f t="shared" si="21"/>
        <v>1.4236605791621098</v>
      </c>
      <c r="AQ29" s="5">
        <f t="shared" si="22"/>
        <v>1.5120794070859285</v>
      </c>
      <c r="AR29" s="5">
        <f t="shared" si="23"/>
        <v>0.66870895322414925</v>
      </c>
      <c r="AS29" s="5">
        <f t="shared" si="24"/>
        <v>0.67803772772451598</v>
      </c>
      <c r="AT29" s="34" t="e">
        <f t="shared" ref="AT29:AT45" si="25">AVERAGE(INDEX($K$28:$S$46,ROW()-27-1,1),INDEX($K$28:$S$46,ROW()-27,1),INDEX($K$28:$S$46,ROW()-27+1,1))</f>
        <v>#DIV/0!</v>
      </c>
      <c r="AU29" s="34" t="e">
        <f t="shared" ref="AU29:AU45" si="26">AVERAGE(INDEX($K$28:$S$46,ROW()-27-1,2),INDEX($K$28:$S$46,ROW()-27,2),INDEX($K$28:$S$46,ROW()-27+1,2))</f>
        <v>#DIV/0!</v>
      </c>
      <c r="AV29" s="34">
        <f t="shared" ref="AV29:AV45" si="27">AVERAGE(INDEX($K$28:$S$46,ROW()-27-1,3),INDEX($K$28:$S$46,ROW()-27,3),INDEX($K$28:$S$46,ROW()-27+1,3))</f>
        <v>130.36666666666667</v>
      </c>
      <c r="AW29" s="34">
        <f t="shared" ref="AW29:AW45" si="28">AVERAGE(INDEX($K$28:$S$46,ROW()-27-1,4),INDEX($K$28:$S$46,ROW()-27,4),INDEX($K$28:$S$46,ROW()-27+1,4))</f>
        <v>137.63333333333333</v>
      </c>
      <c r="AX29" s="34">
        <f t="shared" ref="AX29:AX45" si="29">AVERAGE(INDEX($K$28:$S$46,ROW()-27-1,5),INDEX($K$28:$S$46,ROW()-27,5),INDEX($K$28:$S$46,ROW()-27+1,5))</f>
        <v>142.73333333333332</v>
      </c>
      <c r="AY29" s="34">
        <f t="shared" ref="AY29:AY45" si="30">AVERAGE(INDEX($K$28:$S$46,ROW()-27-1,6),INDEX($K$28:$S$46,ROW()-27,6),INDEX($K$28:$S$46,ROW()-27+1,6))</f>
        <v>144.36666666666665</v>
      </c>
      <c r="AZ29" s="34">
        <f t="shared" ref="AZ29:AZ45" si="31">AVERAGE(INDEX($K$28:$S$46,ROW()-27-1,7),INDEX($K$28:$S$46,ROW()-27,7),INDEX($K$28:$S$46,ROW()-27+1,7))</f>
        <v>145.96666666666667</v>
      </c>
      <c r="BA29" s="34">
        <f t="shared" ref="BA29:BA45" si="32">AVERAGE(INDEX($K$28:$S$46,ROW()-27-1,8),INDEX($K$28:$S$46,ROW()-27,8),INDEX($K$28:$S$46,ROW()-27+1,8))</f>
        <v>140.91496611774957</v>
      </c>
      <c r="BB29" s="34">
        <f t="shared" ref="BB29:BB45" si="33">AVERAGE(INDEX($K$28:$S$46,ROW()-27-1,9),INDEX($K$28:$S$46,ROW()-27,9),INDEX($K$28:$S$46,ROW()-27+1,9))</f>
        <v>142.0609587859976</v>
      </c>
    </row>
    <row r="30" spans="1:62" x14ac:dyDescent="0.15">
      <c r="A30" s="26"/>
      <c r="B30" s="24">
        <v>14</v>
      </c>
      <c r="C30" s="10"/>
      <c r="D30" s="10"/>
      <c r="E30" s="10">
        <v>311</v>
      </c>
      <c r="F30" s="10">
        <v>449</v>
      </c>
      <c r="G30" s="10">
        <v>564</v>
      </c>
      <c r="H30" s="10">
        <v>529</v>
      </c>
      <c r="I30" s="10">
        <v>495</v>
      </c>
      <c r="J30" s="6">
        <f t="shared" si="6"/>
        <v>2348</v>
      </c>
      <c r="K30" s="10"/>
      <c r="L30" s="10"/>
      <c r="M30" s="10">
        <v>129.6</v>
      </c>
      <c r="N30" s="10">
        <v>137.9</v>
      </c>
      <c r="O30" s="10">
        <v>143</v>
      </c>
      <c r="P30" s="10">
        <v>144.69999999999999</v>
      </c>
      <c r="Q30" s="10">
        <v>146.30000000000001</v>
      </c>
      <c r="R30" s="6">
        <f t="shared" si="7"/>
        <v>141.32857751277683</v>
      </c>
      <c r="S30" s="6">
        <f t="shared" si="8"/>
        <v>142.2627004655975</v>
      </c>
      <c r="T30" s="10"/>
      <c r="U30" s="10"/>
      <c r="V30" s="10">
        <v>16.5</v>
      </c>
      <c r="W30" s="10">
        <v>17.899999999999999</v>
      </c>
      <c r="X30" s="10">
        <v>18.7</v>
      </c>
      <c r="Y30" s="10">
        <v>19.399999999999999</v>
      </c>
      <c r="Z30" s="10">
        <v>20</v>
      </c>
      <c r="AA30" s="10">
        <v>19.5</v>
      </c>
      <c r="AB30" s="5">
        <f t="shared" si="9"/>
        <v>0</v>
      </c>
      <c r="AC30" s="5">
        <f t="shared" si="10"/>
        <v>0</v>
      </c>
      <c r="AD30" s="5">
        <f t="shared" si="11"/>
        <v>0.93562916225417547</v>
      </c>
      <c r="AE30" s="5">
        <f t="shared" si="12"/>
        <v>0.84475322894758553</v>
      </c>
      <c r="AF30" s="5">
        <f t="shared" si="13"/>
        <v>0.78741204619719518</v>
      </c>
      <c r="AG30" s="5">
        <f t="shared" si="14"/>
        <v>0.84347826086956512</v>
      </c>
      <c r="AH30" s="5">
        <f t="shared" si="15"/>
        <v>0.8989331499509895</v>
      </c>
      <c r="AI30" s="5">
        <f t="shared" si="16"/>
        <v>0.40242556741383556</v>
      </c>
      <c r="AJ30" s="6" cm="1">
        <f t="array" ref="AJ30">SQRT(SUMPRODUCT(C$23:I$23^2,AB30:AH30^2))/J$23</f>
        <v>0.40071627917437153</v>
      </c>
      <c r="AK30" s="5">
        <f t="shared" si="17"/>
        <v>0</v>
      </c>
      <c r="AL30" s="5">
        <f t="shared" si="18"/>
        <v>0</v>
      </c>
      <c r="AM30" s="5">
        <f t="shared" si="19"/>
        <v>1.5344318260968477</v>
      </c>
      <c r="AN30" s="5">
        <f t="shared" si="20"/>
        <v>1.3853952954740403</v>
      </c>
      <c r="AO30" s="5">
        <f t="shared" si="21"/>
        <v>1.2913557557634001</v>
      </c>
      <c r="AP30" s="5">
        <f t="shared" si="21"/>
        <v>1.3833043478260867</v>
      </c>
      <c r="AQ30" s="5">
        <f t="shared" si="22"/>
        <v>1.4742503659196227</v>
      </c>
      <c r="AR30" s="5">
        <f t="shared" si="23"/>
        <v>0.65997793055869025</v>
      </c>
      <c r="AS30" s="5">
        <f t="shared" si="24"/>
        <v>0.65717469784596927</v>
      </c>
      <c r="AT30" s="34" t="e">
        <f t="shared" si="25"/>
        <v>#DIV/0!</v>
      </c>
      <c r="AU30" s="34" t="e">
        <f t="shared" si="26"/>
        <v>#DIV/0!</v>
      </c>
      <c r="AV30" s="34">
        <f t="shared" si="27"/>
        <v>129.69999999999999</v>
      </c>
      <c r="AW30" s="34">
        <f t="shared" si="28"/>
        <v>137.16666666666666</v>
      </c>
      <c r="AX30" s="34">
        <f t="shared" si="29"/>
        <v>142.4</v>
      </c>
      <c r="AY30" s="34">
        <f t="shared" si="30"/>
        <v>143.66666666666666</v>
      </c>
      <c r="AZ30" s="34">
        <f t="shared" si="31"/>
        <v>144.9</v>
      </c>
      <c r="BA30" s="34">
        <f t="shared" si="32"/>
        <v>140.49628354917328</v>
      </c>
      <c r="BB30" s="34">
        <f t="shared" si="33"/>
        <v>141.39587859975856</v>
      </c>
    </row>
    <row r="31" spans="1:62" x14ac:dyDescent="0.15">
      <c r="A31" s="26"/>
      <c r="B31" s="24">
        <v>15</v>
      </c>
      <c r="C31" s="10"/>
      <c r="D31" s="10"/>
      <c r="E31" s="10">
        <v>281</v>
      </c>
      <c r="F31" s="10">
        <v>424</v>
      </c>
      <c r="G31" s="10">
        <v>535</v>
      </c>
      <c r="H31" s="10">
        <v>538</v>
      </c>
      <c r="I31" s="10">
        <v>542</v>
      </c>
      <c r="J31" s="6">
        <f t="shared" si="6"/>
        <v>2320</v>
      </c>
      <c r="K31" s="10"/>
      <c r="L31" s="10"/>
      <c r="M31" s="10">
        <v>128.19999999999999</v>
      </c>
      <c r="N31" s="10">
        <v>135.9</v>
      </c>
      <c r="O31" s="10">
        <v>141.1</v>
      </c>
      <c r="P31" s="10">
        <v>142</v>
      </c>
      <c r="Q31" s="10">
        <v>142.9</v>
      </c>
      <c r="R31" s="6">
        <f t="shared" si="7"/>
        <v>139.21642241379308</v>
      </c>
      <c r="S31" s="6">
        <f t="shared" si="8"/>
        <v>139.80931195033628</v>
      </c>
      <c r="T31" s="10"/>
      <c r="U31" s="10"/>
      <c r="V31" s="10">
        <v>17.5</v>
      </c>
      <c r="W31" s="10">
        <v>18.5</v>
      </c>
      <c r="X31" s="10">
        <v>18.5</v>
      </c>
      <c r="Y31" s="10">
        <v>18.600000000000001</v>
      </c>
      <c r="Z31" s="10">
        <v>18.600000000000001</v>
      </c>
      <c r="AA31" s="10">
        <v>19.3</v>
      </c>
      <c r="AB31" s="5">
        <f t="shared" si="9"/>
        <v>0</v>
      </c>
      <c r="AC31" s="5">
        <f t="shared" si="10"/>
        <v>0</v>
      </c>
      <c r="AD31" s="5">
        <f t="shared" si="11"/>
        <v>1.0439624759758137</v>
      </c>
      <c r="AE31" s="5">
        <f t="shared" si="12"/>
        <v>0.89843942268046928</v>
      </c>
      <c r="AF31" s="5">
        <f t="shared" si="13"/>
        <v>0.79982474715916629</v>
      </c>
      <c r="AG31" s="5">
        <f t="shared" si="14"/>
        <v>0.80190294122016204</v>
      </c>
      <c r="AH31" s="5">
        <f t="shared" si="15"/>
        <v>0.79893841003285748</v>
      </c>
      <c r="AI31" s="5">
        <f t="shared" si="16"/>
        <v>0.40069444029429535</v>
      </c>
      <c r="AJ31" s="6" cm="1">
        <f t="array" ref="AJ31">SQRT(SUMPRODUCT(C$23:I$23^2,AB31:AH31^2))/J$23</f>
        <v>0.38752539971827954</v>
      </c>
      <c r="AK31" s="5">
        <f t="shared" si="17"/>
        <v>0</v>
      </c>
      <c r="AL31" s="5">
        <f t="shared" si="18"/>
        <v>0</v>
      </c>
      <c r="AM31" s="5">
        <f t="shared" si="19"/>
        <v>1.7120984606003344</v>
      </c>
      <c r="AN31" s="5">
        <f t="shared" si="20"/>
        <v>1.4734406531959696</v>
      </c>
      <c r="AO31" s="5">
        <f t="shared" si="21"/>
        <v>1.3117125853410327</v>
      </c>
      <c r="AP31" s="5">
        <f t="shared" si="21"/>
        <v>1.3151208236010656</v>
      </c>
      <c r="AQ31" s="5">
        <f t="shared" si="22"/>
        <v>1.3102589924538861</v>
      </c>
      <c r="AR31" s="5">
        <f t="shared" si="23"/>
        <v>0.65713888208264437</v>
      </c>
      <c r="AS31" s="5">
        <f t="shared" si="24"/>
        <v>0.63554165553797837</v>
      </c>
      <c r="AT31" s="34" t="e">
        <f t="shared" si="25"/>
        <v>#DIV/0!</v>
      </c>
      <c r="AU31" s="34" t="e">
        <f t="shared" si="26"/>
        <v>#DIV/0!</v>
      </c>
      <c r="AV31" s="34">
        <f t="shared" si="27"/>
        <v>129.26666666666665</v>
      </c>
      <c r="AW31" s="34">
        <f t="shared" si="28"/>
        <v>136.83333333333334</v>
      </c>
      <c r="AX31" s="34">
        <f t="shared" si="29"/>
        <v>142.23333333333335</v>
      </c>
      <c r="AY31" s="34">
        <f t="shared" si="30"/>
        <v>143.4</v>
      </c>
      <c r="AZ31" s="34">
        <f t="shared" si="31"/>
        <v>144.53333333333333</v>
      </c>
      <c r="BA31" s="34">
        <f t="shared" si="32"/>
        <v>140.48977166502104</v>
      </c>
      <c r="BB31" s="34">
        <f t="shared" si="33"/>
        <v>141.10324193826523</v>
      </c>
    </row>
    <row r="32" spans="1:62" x14ac:dyDescent="0.15">
      <c r="A32" s="26"/>
      <c r="B32" s="24">
        <v>16</v>
      </c>
      <c r="C32" s="10"/>
      <c r="D32" s="10"/>
      <c r="E32" s="10">
        <v>179</v>
      </c>
      <c r="F32" s="10">
        <v>306</v>
      </c>
      <c r="G32" s="10">
        <v>431</v>
      </c>
      <c r="H32" s="10">
        <v>422</v>
      </c>
      <c r="I32" s="10">
        <v>414</v>
      </c>
      <c r="J32" s="6">
        <f t="shared" si="6"/>
        <v>1752</v>
      </c>
      <c r="K32" s="10"/>
      <c r="L32" s="10"/>
      <c r="M32" s="10">
        <v>130</v>
      </c>
      <c r="N32" s="10">
        <v>136.69999999999999</v>
      </c>
      <c r="O32" s="10">
        <v>142.6</v>
      </c>
      <c r="P32" s="10">
        <v>143.5</v>
      </c>
      <c r="Q32" s="10">
        <v>144.4</v>
      </c>
      <c r="R32" s="6">
        <f t="shared" si="7"/>
        <v>140.92431506849314</v>
      </c>
      <c r="S32" s="6">
        <f t="shared" si="8"/>
        <v>141.23771339886187</v>
      </c>
      <c r="T32" s="10"/>
      <c r="U32" s="10"/>
      <c r="V32" s="10">
        <v>16.8</v>
      </c>
      <c r="W32" s="10">
        <v>18.5</v>
      </c>
      <c r="X32" s="10">
        <v>18.399999999999999</v>
      </c>
      <c r="Y32" s="10">
        <v>19.2</v>
      </c>
      <c r="Z32" s="10">
        <v>19.899999999999999</v>
      </c>
      <c r="AA32" s="10">
        <v>19.8</v>
      </c>
      <c r="AB32" s="5">
        <f t="shared" si="9"/>
        <v>0</v>
      </c>
      <c r="AC32" s="5">
        <f t="shared" si="10"/>
        <v>0</v>
      </c>
      <c r="AD32" s="5">
        <f t="shared" si="11"/>
        <v>1.2556909558232523</v>
      </c>
      <c r="AE32" s="5">
        <f t="shared" si="12"/>
        <v>1.0575746083788045</v>
      </c>
      <c r="AF32" s="5">
        <f t="shared" si="13"/>
        <v>0.88629681358072188</v>
      </c>
      <c r="AG32" s="5">
        <f t="shared" si="14"/>
        <v>0.93464137634157207</v>
      </c>
      <c r="AH32" s="5">
        <f t="shared" si="15"/>
        <v>0.97803164249415098</v>
      </c>
      <c r="AI32" s="5">
        <f t="shared" si="16"/>
        <v>0.47304029774182166</v>
      </c>
      <c r="AJ32" s="6" cm="1">
        <f t="array" ref="AJ32">SQRT(SUMPRODUCT(C$23:I$23^2,AB32:AH32^2))/J$23</f>
        <v>0.4537901862615274</v>
      </c>
      <c r="AK32" s="5">
        <f t="shared" si="17"/>
        <v>0</v>
      </c>
      <c r="AL32" s="5">
        <f t="shared" si="18"/>
        <v>0</v>
      </c>
      <c r="AM32" s="5">
        <f t="shared" si="19"/>
        <v>2.0593331675501338</v>
      </c>
      <c r="AN32" s="5">
        <f t="shared" si="20"/>
        <v>1.7344223577412392</v>
      </c>
      <c r="AO32" s="5">
        <f t="shared" si="21"/>
        <v>1.4535267742723839</v>
      </c>
      <c r="AP32" s="5">
        <f t="shared" si="21"/>
        <v>1.5328118572001781</v>
      </c>
      <c r="AQ32" s="5">
        <f t="shared" si="22"/>
        <v>1.6039718936904075</v>
      </c>
      <c r="AR32" s="5">
        <f t="shared" si="23"/>
        <v>0.77578608829658746</v>
      </c>
      <c r="AS32" s="5">
        <f t="shared" si="24"/>
        <v>0.74421590546890493</v>
      </c>
      <c r="AT32" s="34" t="e">
        <f t="shared" si="25"/>
        <v>#DIV/0!</v>
      </c>
      <c r="AU32" s="34" t="e">
        <f t="shared" si="26"/>
        <v>#DIV/0!</v>
      </c>
      <c r="AV32" s="34">
        <f t="shared" si="27"/>
        <v>128.83333333333334</v>
      </c>
      <c r="AW32" s="34">
        <f t="shared" si="28"/>
        <v>135.43333333333334</v>
      </c>
      <c r="AX32" s="34">
        <f t="shared" si="29"/>
        <v>141.20000000000002</v>
      </c>
      <c r="AY32" s="34">
        <f t="shared" si="30"/>
        <v>142.70000000000002</v>
      </c>
      <c r="AZ32" s="34">
        <f t="shared" si="31"/>
        <v>144.20000000000002</v>
      </c>
      <c r="BA32" s="34">
        <f t="shared" si="32"/>
        <v>139.99051941760183</v>
      </c>
      <c r="BB32" s="34">
        <f t="shared" si="33"/>
        <v>140.33854112778067</v>
      </c>
    </row>
    <row r="33" spans="1:54" x14ac:dyDescent="0.15">
      <c r="A33" s="26"/>
      <c r="B33" s="24">
        <v>17</v>
      </c>
      <c r="C33" s="10"/>
      <c r="D33" s="10"/>
      <c r="E33" s="10">
        <v>184</v>
      </c>
      <c r="F33" s="10">
        <v>278</v>
      </c>
      <c r="G33" s="10">
        <v>416</v>
      </c>
      <c r="H33" s="10">
        <v>443</v>
      </c>
      <c r="I33" s="10">
        <v>470</v>
      </c>
      <c r="J33" s="6">
        <f t="shared" si="6"/>
        <v>1791</v>
      </c>
      <c r="K33" s="10"/>
      <c r="L33" s="10"/>
      <c r="M33" s="10">
        <v>128.30000000000001</v>
      </c>
      <c r="N33" s="10">
        <v>133.69999999999999</v>
      </c>
      <c r="O33" s="10">
        <v>139.9</v>
      </c>
      <c r="P33" s="10">
        <v>142.6</v>
      </c>
      <c r="Q33" s="10">
        <v>145.30000000000001</v>
      </c>
      <c r="R33" s="6">
        <f t="shared" si="7"/>
        <v>139.83082077051927</v>
      </c>
      <c r="S33" s="6">
        <f t="shared" si="8"/>
        <v>139.96859803414381</v>
      </c>
      <c r="T33" s="10"/>
      <c r="U33" s="10"/>
      <c r="V33" s="10">
        <v>14</v>
      </c>
      <c r="W33" s="10">
        <v>17.5</v>
      </c>
      <c r="X33" s="10">
        <v>18.7</v>
      </c>
      <c r="Y33" s="10">
        <v>18.3</v>
      </c>
      <c r="Z33" s="10">
        <v>17.899999999999999</v>
      </c>
      <c r="AA33" s="10">
        <v>18.899999999999999</v>
      </c>
      <c r="AB33" s="5">
        <f t="shared" si="9"/>
        <v>0</v>
      </c>
      <c r="AC33" s="5">
        <f t="shared" si="10"/>
        <v>0</v>
      </c>
      <c r="AD33" s="5">
        <f t="shared" si="11"/>
        <v>1.0320936930842799</v>
      </c>
      <c r="AE33" s="5">
        <f t="shared" si="12"/>
        <v>1.0495802518321176</v>
      </c>
      <c r="AF33" s="5">
        <f t="shared" si="13"/>
        <v>0.91684293177101039</v>
      </c>
      <c r="AG33" s="5">
        <f t="shared" si="14"/>
        <v>0.86945923880641129</v>
      </c>
      <c r="AH33" s="5">
        <f t="shared" si="15"/>
        <v>0.82566543118585201</v>
      </c>
      <c r="AI33" s="5">
        <f t="shared" si="16"/>
        <v>0.44659515915525155</v>
      </c>
      <c r="AJ33" s="6" cm="1">
        <f t="array" ref="AJ33">SQRT(SUMPRODUCT(C$23:I$23^2,AB33:AH33^2))/J$23</f>
        <v>0.42284452804710537</v>
      </c>
      <c r="AK33" s="5">
        <f t="shared" si="17"/>
        <v>0</v>
      </c>
      <c r="AL33" s="5">
        <f t="shared" si="18"/>
        <v>0</v>
      </c>
      <c r="AM33" s="5">
        <f t="shared" si="19"/>
        <v>1.692633656658219</v>
      </c>
      <c r="AN33" s="5">
        <f t="shared" si="20"/>
        <v>1.7213116130046726</v>
      </c>
      <c r="AO33" s="5">
        <f t="shared" si="21"/>
        <v>1.5036224081044569</v>
      </c>
      <c r="AP33" s="5">
        <f t="shared" si="21"/>
        <v>1.4259131516425145</v>
      </c>
      <c r="AQ33" s="5">
        <f t="shared" si="22"/>
        <v>1.3540913071447973</v>
      </c>
      <c r="AR33" s="5">
        <f t="shared" si="23"/>
        <v>0.73241606101461254</v>
      </c>
      <c r="AS33" s="5">
        <f t="shared" si="24"/>
        <v>0.69346502599725279</v>
      </c>
      <c r="AT33" s="34" t="e">
        <f t="shared" si="25"/>
        <v>#DIV/0!</v>
      </c>
      <c r="AU33" s="34" t="e">
        <f t="shared" si="26"/>
        <v>#DIV/0!</v>
      </c>
      <c r="AV33" s="34">
        <f t="shared" si="27"/>
        <v>129.20000000000002</v>
      </c>
      <c r="AW33" s="34">
        <f t="shared" si="28"/>
        <v>136.19999999999999</v>
      </c>
      <c r="AX33" s="34">
        <f t="shared" si="29"/>
        <v>141.26666666666668</v>
      </c>
      <c r="AY33" s="34">
        <f t="shared" si="30"/>
        <v>142.56666666666669</v>
      </c>
      <c r="AZ33" s="34">
        <f t="shared" si="31"/>
        <v>143.86666666666667</v>
      </c>
      <c r="BA33" s="34">
        <f t="shared" si="32"/>
        <v>140.12300259674396</v>
      </c>
      <c r="BB33" s="34">
        <f t="shared" si="33"/>
        <v>140.38110018968788</v>
      </c>
    </row>
    <row r="34" spans="1:54" x14ac:dyDescent="0.15">
      <c r="A34" s="26"/>
      <c r="B34" s="24">
        <v>18</v>
      </c>
      <c r="C34" s="10"/>
      <c r="D34" s="10"/>
      <c r="E34" s="10">
        <v>219</v>
      </c>
      <c r="F34" s="10">
        <v>366</v>
      </c>
      <c r="G34" s="10">
        <v>412</v>
      </c>
      <c r="H34" s="10">
        <v>461</v>
      </c>
      <c r="I34" s="10">
        <v>510</v>
      </c>
      <c r="J34" s="6">
        <f t="shared" si="6"/>
        <v>1968</v>
      </c>
      <c r="K34" s="10"/>
      <c r="L34" s="10"/>
      <c r="M34" s="10">
        <v>129.30000000000001</v>
      </c>
      <c r="N34" s="10">
        <v>138.19999999999999</v>
      </c>
      <c r="O34" s="10">
        <v>141.30000000000001</v>
      </c>
      <c r="P34" s="10">
        <v>141.6</v>
      </c>
      <c r="Q34" s="10">
        <v>141.9</v>
      </c>
      <c r="R34" s="6">
        <f t="shared" si="7"/>
        <v>139.61387195121949</v>
      </c>
      <c r="S34" s="6">
        <f t="shared" si="8"/>
        <v>139.93698913605795</v>
      </c>
      <c r="T34" s="10"/>
      <c r="U34" s="10"/>
      <c r="V34" s="10">
        <v>16.899999999999999</v>
      </c>
      <c r="W34" s="10">
        <v>18</v>
      </c>
      <c r="X34" s="10">
        <v>18.8</v>
      </c>
      <c r="Y34" s="10">
        <v>18.5</v>
      </c>
      <c r="Z34" s="10">
        <v>18.100000000000001</v>
      </c>
      <c r="AA34" s="10">
        <v>18.8</v>
      </c>
      <c r="AB34" s="5">
        <f t="shared" si="9"/>
        <v>0</v>
      </c>
      <c r="AC34" s="5">
        <f t="shared" si="10"/>
        <v>0</v>
      </c>
      <c r="AD34" s="5">
        <f t="shared" si="11"/>
        <v>1.1419961694951311</v>
      </c>
      <c r="AE34" s="5">
        <f t="shared" si="12"/>
        <v>0.94087507228077005</v>
      </c>
      <c r="AF34" s="5">
        <f t="shared" si="13"/>
        <v>0.92620952147443558</v>
      </c>
      <c r="AG34" s="5">
        <f t="shared" si="14"/>
        <v>0.86163090074035131</v>
      </c>
      <c r="AH34" s="5">
        <f t="shared" si="15"/>
        <v>0.80148147141378634</v>
      </c>
      <c r="AI34" s="5">
        <f t="shared" si="16"/>
        <v>0.42378472829369318</v>
      </c>
      <c r="AJ34" s="6" cm="1">
        <f t="array" ref="AJ34">SQRT(SUMPRODUCT(C$23:I$23^2,AB34:AH34^2))/J$23</f>
        <v>0.41735217520738715</v>
      </c>
      <c r="AK34" s="5">
        <f t="shared" si="17"/>
        <v>0</v>
      </c>
      <c r="AL34" s="5">
        <f t="shared" si="18"/>
        <v>0</v>
      </c>
      <c r="AM34" s="5">
        <f t="shared" si="19"/>
        <v>1.8728737179720147</v>
      </c>
      <c r="AN34" s="5">
        <f t="shared" si="20"/>
        <v>1.5430351185404627</v>
      </c>
      <c r="AO34" s="5">
        <f t="shared" si="21"/>
        <v>1.5189836152180742</v>
      </c>
      <c r="AP34" s="5">
        <f t="shared" si="21"/>
        <v>1.413074677214176</v>
      </c>
      <c r="AQ34" s="5">
        <f t="shared" si="22"/>
        <v>1.3144296131186095</v>
      </c>
      <c r="AR34" s="5">
        <f t="shared" si="23"/>
        <v>0.69500695440165683</v>
      </c>
      <c r="AS34" s="5">
        <f t="shared" si="24"/>
        <v>0.68445756734011487</v>
      </c>
      <c r="AT34" s="34" t="e">
        <f t="shared" si="25"/>
        <v>#DIV/0!</v>
      </c>
      <c r="AU34" s="34" t="e">
        <f t="shared" si="26"/>
        <v>#DIV/0!</v>
      </c>
      <c r="AV34" s="34">
        <f t="shared" si="27"/>
        <v>128.73333333333335</v>
      </c>
      <c r="AW34" s="34">
        <f t="shared" si="28"/>
        <v>136.46666666666667</v>
      </c>
      <c r="AX34" s="34">
        <f t="shared" si="29"/>
        <v>141.10000000000002</v>
      </c>
      <c r="AY34" s="34">
        <f t="shared" si="30"/>
        <v>142.36666666666667</v>
      </c>
      <c r="AZ34" s="34">
        <f t="shared" si="31"/>
        <v>143.63333333333335</v>
      </c>
      <c r="BA34" s="34">
        <f t="shared" si="32"/>
        <v>139.94599448552103</v>
      </c>
      <c r="BB34" s="34">
        <f t="shared" si="33"/>
        <v>140.22229694774961</v>
      </c>
    </row>
    <row r="35" spans="1:54" x14ac:dyDescent="0.15">
      <c r="A35" s="26" t="s">
        <v>52</v>
      </c>
      <c r="B35" s="24">
        <v>19</v>
      </c>
      <c r="C35" s="10"/>
      <c r="D35" s="10"/>
      <c r="E35" s="10">
        <v>224</v>
      </c>
      <c r="F35" s="10">
        <v>286</v>
      </c>
      <c r="G35" s="10">
        <v>431</v>
      </c>
      <c r="H35" s="10">
        <v>456</v>
      </c>
      <c r="I35" s="10">
        <v>481</v>
      </c>
      <c r="J35" s="6">
        <f t="shared" si="6"/>
        <v>1878</v>
      </c>
      <c r="K35" s="10"/>
      <c r="L35" s="10"/>
      <c r="M35" s="10">
        <v>128.6</v>
      </c>
      <c r="N35" s="10">
        <v>137.5</v>
      </c>
      <c r="O35" s="10">
        <v>142.1</v>
      </c>
      <c r="P35" s="10">
        <v>142.9</v>
      </c>
      <c r="Q35" s="10">
        <v>143.69999999999999</v>
      </c>
      <c r="R35" s="6">
        <f t="shared" si="7"/>
        <v>140.39329073482426</v>
      </c>
      <c r="S35" s="6">
        <f t="shared" si="8"/>
        <v>140.76130367304705</v>
      </c>
      <c r="T35" s="10"/>
      <c r="U35" s="10"/>
      <c r="V35" s="10">
        <v>15.4</v>
      </c>
      <c r="W35" s="10">
        <v>18.100000000000001</v>
      </c>
      <c r="X35" s="10">
        <v>18.2</v>
      </c>
      <c r="Y35" s="10">
        <v>18.899999999999999</v>
      </c>
      <c r="Z35" s="10">
        <v>19.5</v>
      </c>
      <c r="AA35" s="10">
        <v>19.2</v>
      </c>
      <c r="AB35" s="5">
        <f t="shared" si="9"/>
        <v>0</v>
      </c>
      <c r="AC35" s="5">
        <f t="shared" si="10"/>
        <v>0</v>
      </c>
      <c r="AD35" s="5">
        <f t="shared" si="11"/>
        <v>1.0289557813628338</v>
      </c>
      <c r="AE35" s="5">
        <f t="shared" si="12"/>
        <v>1.0702754367402396</v>
      </c>
      <c r="AF35" s="5">
        <f t="shared" si="13"/>
        <v>0.87666315256354022</v>
      </c>
      <c r="AG35" s="5">
        <f t="shared" si="14"/>
        <v>0.8850735919447007</v>
      </c>
      <c r="AH35" s="5">
        <f t="shared" si="15"/>
        <v>0.88912346754572869</v>
      </c>
      <c r="AI35" s="5">
        <f t="shared" si="16"/>
        <v>0.44305070783428396</v>
      </c>
      <c r="AJ35" s="6" cm="1">
        <f t="array" ref="AJ35">SQRT(SUMPRODUCT(C$23:I$23^2,AB35:AH35^2))/J$23</f>
        <v>0.4289289609684056</v>
      </c>
      <c r="AK35" s="5">
        <f t="shared" si="17"/>
        <v>0</v>
      </c>
      <c r="AL35" s="5">
        <f t="shared" si="18"/>
        <v>0</v>
      </c>
      <c r="AM35" s="5">
        <f t="shared" si="19"/>
        <v>1.6874874814350473</v>
      </c>
      <c r="AN35" s="5">
        <f t="shared" si="20"/>
        <v>1.7552517162539929</v>
      </c>
      <c r="AO35" s="5">
        <f t="shared" si="21"/>
        <v>1.4377275702042058</v>
      </c>
      <c r="AP35" s="5">
        <f t="shared" si="21"/>
        <v>1.451520690789309</v>
      </c>
      <c r="AQ35" s="5">
        <f t="shared" si="22"/>
        <v>1.4581624867749949</v>
      </c>
      <c r="AR35" s="5">
        <f t="shared" si="23"/>
        <v>0.72660316084822563</v>
      </c>
      <c r="AS35" s="5">
        <f t="shared" si="24"/>
        <v>0.70344349598818512</v>
      </c>
      <c r="AT35" s="34" t="e">
        <f t="shared" si="25"/>
        <v>#DIV/0!</v>
      </c>
      <c r="AU35" s="34" t="e">
        <f t="shared" si="26"/>
        <v>#DIV/0!</v>
      </c>
      <c r="AV35" s="34">
        <f t="shared" si="27"/>
        <v>129.5</v>
      </c>
      <c r="AW35" s="34">
        <f t="shared" si="28"/>
        <v>137.20000000000002</v>
      </c>
      <c r="AX35" s="34">
        <f t="shared" si="29"/>
        <v>141.03333333333333</v>
      </c>
      <c r="AY35" s="34">
        <f t="shared" si="30"/>
        <v>141.5</v>
      </c>
      <c r="AZ35" s="34">
        <f t="shared" si="31"/>
        <v>141.93333333333334</v>
      </c>
      <c r="BA35" s="34">
        <f t="shared" si="32"/>
        <v>139.5221844393831</v>
      </c>
      <c r="BB35" s="34">
        <f t="shared" si="33"/>
        <v>139.72897051215728</v>
      </c>
    </row>
    <row r="36" spans="1:54" x14ac:dyDescent="0.15">
      <c r="A36" s="26" t="s">
        <v>41</v>
      </c>
      <c r="B36" s="24">
        <v>20</v>
      </c>
      <c r="C36" s="10"/>
      <c r="D36" s="10"/>
      <c r="E36" s="10">
        <v>197</v>
      </c>
      <c r="F36" s="10">
        <v>313</v>
      </c>
      <c r="G36" s="10">
        <v>516</v>
      </c>
      <c r="H36" s="10">
        <v>563</v>
      </c>
      <c r="I36" s="10">
        <v>610</v>
      </c>
      <c r="J36" s="6">
        <f t="shared" si="6"/>
        <v>2199</v>
      </c>
      <c r="K36" s="10"/>
      <c r="L36" s="10"/>
      <c r="M36" s="10">
        <v>130.6</v>
      </c>
      <c r="N36" s="10">
        <v>135.9</v>
      </c>
      <c r="O36" s="10">
        <v>139.69999999999999</v>
      </c>
      <c r="P36" s="10">
        <v>140</v>
      </c>
      <c r="Q36" s="10">
        <v>140.19999999999999</v>
      </c>
      <c r="R36" s="6">
        <f t="shared" si="7"/>
        <v>138.5593906321055</v>
      </c>
      <c r="S36" s="6">
        <f t="shared" si="8"/>
        <v>138.4886187273668</v>
      </c>
      <c r="T36" s="10"/>
      <c r="U36" s="10"/>
      <c r="V36" s="10">
        <v>18.5</v>
      </c>
      <c r="W36" s="10">
        <v>17.7</v>
      </c>
      <c r="X36" s="10">
        <v>19</v>
      </c>
      <c r="Y36" s="10">
        <v>18.3</v>
      </c>
      <c r="Z36" s="10">
        <v>17.5</v>
      </c>
      <c r="AA36" s="10">
        <v>18.600000000000001</v>
      </c>
      <c r="AB36" s="5">
        <f t="shared" si="9"/>
        <v>0</v>
      </c>
      <c r="AC36" s="5">
        <f t="shared" si="10"/>
        <v>0</v>
      </c>
      <c r="AD36" s="5">
        <f t="shared" si="11"/>
        <v>1.3180704247763284</v>
      </c>
      <c r="AE36" s="5">
        <f t="shared" si="12"/>
        <v>1.0004631515312721</v>
      </c>
      <c r="AF36" s="5">
        <f t="shared" si="13"/>
        <v>0.83642836100934259</v>
      </c>
      <c r="AG36" s="5">
        <f t="shared" si="14"/>
        <v>0.77125304608879397</v>
      </c>
      <c r="AH36" s="5">
        <f t="shared" si="15"/>
        <v>0.70855428890655159</v>
      </c>
      <c r="AI36" s="5">
        <f t="shared" si="16"/>
        <v>0.39664348891513673</v>
      </c>
      <c r="AJ36" s="6" cm="1">
        <f t="array" ref="AJ36">SQRT(SUMPRODUCT(C$23:I$23^2,AB36:AH36^2))/J$23</f>
        <v>0.38966317959408425</v>
      </c>
      <c r="AK36" s="5">
        <f t="shared" si="17"/>
        <v>0</v>
      </c>
      <c r="AL36" s="5">
        <f t="shared" si="18"/>
        <v>0</v>
      </c>
      <c r="AM36" s="5">
        <f t="shared" si="19"/>
        <v>2.1616354966331786</v>
      </c>
      <c r="AN36" s="5">
        <f t="shared" si="20"/>
        <v>1.6407595685112861</v>
      </c>
      <c r="AO36" s="5">
        <f t="shared" si="21"/>
        <v>1.3717425120553217</v>
      </c>
      <c r="AP36" s="5">
        <f t="shared" si="21"/>
        <v>1.2648549955856221</v>
      </c>
      <c r="AQ36" s="5">
        <f t="shared" si="22"/>
        <v>1.1620290338067445</v>
      </c>
      <c r="AR36" s="5">
        <f t="shared" si="23"/>
        <v>0.65049532182082426</v>
      </c>
      <c r="AS36" s="5">
        <f t="shared" si="24"/>
        <v>0.63904761453429815</v>
      </c>
      <c r="AT36" s="34" t="e">
        <f t="shared" si="25"/>
        <v>#DIV/0!</v>
      </c>
      <c r="AU36" s="34" t="e">
        <f t="shared" si="26"/>
        <v>#DIV/0!</v>
      </c>
      <c r="AV36" s="34">
        <f t="shared" si="27"/>
        <v>129</v>
      </c>
      <c r="AW36" s="34">
        <f t="shared" si="28"/>
        <v>136.73333333333332</v>
      </c>
      <c r="AX36" s="34">
        <f t="shared" si="29"/>
        <v>140.86666666666665</v>
      </c>
      <c r="AY36" s="34">
        <f t="shared" si="30"/>
        <v>141.53333333333333</v>
      </c>
      <c r="AZ36" s="34">
        <f t="shared" si="31"/>
        <v>142.13333333333333</v>
      </c>
      <c r="BA36" s="34">
        <f t="shared" si="32"/>
        <v>139.38639446101959</v>
      </c>
      <c r="BB36" s="34">
        <f t="shared" si="33"/>
        <v>139.63200551819281</v>
      </c>
    </row>
    <row r="37" spans="1:54" x14ac:dyDescent="0.15">
      <c r="A37" s="26" t="s">
        <v>42</v>
      </c>
      <c r="B37" s="24">
        <v>21</v>
      </c>
      <c r="C37" s="10"/>
      <c r="D37" s="10"/>
      <c r="E37" s="10">
        <v>247</v>
      </c>
      <c r="F37" s="10">
        <v>303</v>
      </c>
      <c r="G37" s="10">
        <v>467</v>
      </c>
      <c r="H37" s="10">
        <v>478</v>
      </c>
      <c r="I37" s="10">
        <v>489</v>
      </c>
      <c r="J37" s="6">
        <f t="shared" si="6"/>
        <v>1984</v>
      </c>
      <c r="K37" s="10"/>
      <c r="L37" s="10"/>
      <c r="M37" s="10">
        <v>127.8</v>
      </c>
      <c r="N37" s="10">
        <v>136.80000000000001</v>
      </c>
      <c r="O37" s="10">
        <v>140.80000000000001</v>
      </c>
      <c r="P37" s="10">
        <v>141.69999999999999</v>
      </c>
      <c r="Q37" s="10">
        <v>142.5</v>
      </c>
      <c r="R37" s="6">
        <f t="shared" si="7"/>
        <v>139.20650201612904</v>
      </c>
      <c r="S37" s="6">
        <f t="shared" si="8"/>
        <v>139.64609415416453</v>
      </c>
      <c r="T37" s="10"/>
      <c r="U37" s="10"/>
      <c r="V37" s="10">
        <v>15.8</v>
      </c>
      <c r="W37" s="10">
        <v>17.899999999999999</v>
      </c>
      <c r="X37" s="10">
        <v>18.5</v>
      </c>
      <c r="Y37" s="10">
        <v>17.8</v>
      </c>
      <c r="Z37" s="10">
        <v>17.100000000000001</v>
      </c>
      <c r="AA37" s="10">
        <v>18.600000000000001</v>
      </c>
      <c r="AB37" s="5">
        <f t="shared" si="9"/>
        <v>0</v>
      </c>
      <c r="AC37" s="5">
        <f t="shared" si="10"/>
        <v>0</v>
      </c>
      <c r="AD37" s="5">
        <f t="shared" si="11"/>
        <v>1.0053299255017289</v>
      </c>
      <c r="AE37" s="5">
        <f t="shared" si="12"/>
        <v>1.0283281314223525</v>
      </c>
      <c r="AF37" s="5">
        <f t="shared" si="13"/>
        <v>0.85607790475808287</v>
      </c>
      <c r="AG37" s="5">
        <f t="shared" si="14"/>
        <v>0.81415304966849988</v>
      </c>
      <c r="AH37" s="5">
        <f t="shared" si="15"/>
        <v>0.77328873011489019</v>
      </c>
      <c r="AI37" s="5">
        <f t="shared" si="16"/>
        <v>0.41758232721225169</v>
      </c>
      <c r="AJ37" s="6" cm="1">
        <f t="array" ref="AJ37">SQRT(SUMPRODUCT(C$23:I$23^2,AB37:AH37^2))/J$23</f>
        <v>0.39888080767651418</v>
      </c>
      <c r="AK37" s="5">
        <f t="shared" si="17"/>
        <v>0</v>
      </c>
      <c r="AL37" s="5">
        <f t="shared" si="18"/>
        <v>0</v>
      </c>
      <c r="AM37" s="5">
        <f t="shared" si="19"/>
        <v>1.6487410778228353</v>
      </c>
      <c r="AN37" s="5">
        <f t="shared" si="20"/>
        <v>1.686458135532658</v>
      </c>
      <c r="AO37" s="5">
        <f t="shared" si="21"/>
        <v>1.4039677638032559</v>
      </c>
      <c r="AP37" s="5">
        <f t="shared" si="21"/>
        <v>1.3352110014563396</v>
      </c>
      <c r="AQ37" s="5">
        <f t="shared" si="22"/>
        <v>1.2681935173884198</v>
      </c>
      <c r="AR37" s="5">
        <f t="shared" si="23"/>
        <v>0.68483501662809276</v>
      </c>
      <c r="AS37" s="5">
        <f t="shared" si="24"/>
        <v>0.65416452458948326</v>
      </c>
      <c r="AT37" s="34" t="e">
        <f t="shared" si="25"/>
        <v>#DIV/0!</v>
      </c>
      <c r="AU37" s="34" t="e">
        <f t="shared" si="26"/>
        <v>#DIV/0!</v>
      </c>
      <c r="AV37" s="34">
        <f t="shared" si="27"/>
        <v>128.53333333333333</v>
      </c>
      <c r="AW37" s="34">
        <f t="shared" si="28"/>
        <v>136.03333333333333</v>
      </c>
      <c r="AX37" s="34">
        <f t="shared" si="29"/>
        <v>140.06666666666666</v>
      </c>
      <c r="AY37" s="34">
        <f t="shared" si="30"/>
        <v>141</v>
      </c>
      <c r="AZ37" s="34">
        <f t="shared" si="31"/>
        <v>141.86666666666667</v>
      </c>
      <c r="BA37" s="34">
        <f t="shared" si="32"/>
        <v>138.95947068271036</v>
      </c>
      <c r="BB37" s="34">
        <f t="shared" si="33"/>
        <v>139.08241076047594</v>
      </c>
    </row>
    <row r="38" spans="1:54" x14ac:dyDescent="0.15">
      <c r="A38" s="26"/>
      <c r="B38" s="24">
        <v>22</v>
      </c>
      <c r="C38" s="10"/>
      <c r="D38" s="10"/>
      <c r="E38" s="10">
        <v>185</v>
      </c>
      <c r="F38" s="10">
        <v>277</v>
      </c>
      <c r="G38" s="10">
        <v>486</v>
      </c>
      <c r="H38" s="10">
        <v>490</v>
      </c>
      <c r="I38" s="10">
        <v>495</v>
      </c>
      <c r="J38" s="6">
        <f t="shared" si="6"/>
        <v>1933</v>
      </c>
      <c r="K38" s="10"/>
      <c r="L38" s="10"/>
      <c r="M38" s="10">
        <v>127.2</v>
      </c>
      <c r="N38" s="10">
        <v>135.4</v>
      </c>
      <c r="O38" s="10">
        <v>139.69999999999999</v>
      </c>
      <c r="P38" s="10">
        <v>141.30000000000001</v>
      </c>
      <c r="Q38" s="10">
        <v>142.9</v>
      </c>
      <c r="R38" s="6">
        <f t="shared" si="7"/>
        <v>139.11251939989654</v>
      </c>
      <c r="S38" s="6">
        <f t="shared" si="8"/>
        <v>139.11251939989654</v>
      </c>
      <c r="T38" s="10"/>
      <c r="U38" s="10"/>
      <c r="V38" s="10">
        <v>14.4</v>
      </c>
      <c r="W38" s="10">
        <v>16.2</v>
      </c>
      <c r="X38" s="10">
        <v>17.899999999999999</v>
      </c>
      <c r="Y38" s="10">
        <v>17.600000000000001</v>
      </c>
      <c r="Z38" s="10">
        <v>17.3</v>
      </c>
      <c r="AA38" s="10">
        <v>17.899999999999999</v>
      </c>
      <c r="AB38" s="5">
        <f t="shared" si="9"/>
        <v>0</v>
      </c>
      <c r="AC38" s="5">
        <f t="shared" si="10"/>
        <v>0</v>
      </c>
      <c r="AD38" s="5">
        <f t="shared" si="11"/>
        <v>1.0587090558150831</v>
      </c>
      <c r="AE38" s="5">
        <f t="shared" si="12"/>
        <v>0.97336366436429755</v>
      </c>
      <c r="AF38" s="5">
        <f t="shared" si="13"/>
        <v>0.81196048881146088</v>
      </c>
      <c r="AG38" s="5">
        <f t="shared" si="14"/>
        <v>0.79508695455662115</v>
      </c>
      <c r="AH38" s="5">
        <f t="shared" si="15"/>
        <v>0.7775771747076059</v>
      </c>
      <c r="AI38" s="5">
        <f t="shared" si="16"/>
        <v>0.40713374865178775</v>
      </c>
      <c r="AJ38" s="6" cm="1">
        <f t="array" ref="AJ38">SQRT(SUMPRODUCT(C$23:I$23^2,AB38:AH38^2))/J$23</f>
        <v>0.38944640474492398</v>
      </c>
      <c r="AK38" s="5">
        <f t="shared" si="17"/>
        <v>0</v>
      </c>
      <c r="AL38" s="5">
        <f t="shared" si="18"/>
        <v>0</v>
      </c>
      <c r="AM38" s="5">
        <f t="shared" si="19"/>
        <v>1.7362828515367361</v>
      </c>
      <c r="AN38" s="5">
        <f t="shared" si="20"/>
        <v>1.5963164095574478</v>
      </c>
      <c r="AO38" s="5">
        <f t="shared" si="21"/>
        <v>1.3316152016507958</v>
      </c>
      <c r="AP38" s="5">
        <f t="shared" si="21"/>
        <v>1.3039426054728587</v>
      </c>
      <c r="AQ38" s="5">
        <f t="shared" si="22"/>
        <v>1.2752265665204736</v>
      </c>
      <c r="AR38" s="5">
        <f t="shared" si="23"/>
        <v>0.66769934778893192</v>
      </c>
      <c r="AS38" s="5">
        <f t="shared" si="24"/>
        <v>0.63869210378167529</v>
      </c>
      <c r="AT38" s="34" t="e">
        <f t="shared" si="25"/>
        <v>#DIV/0!</v>
      </c>
      <c r="AU38" s="34" t="e">
        <f t="shared" si="26"/>
        <v>#DIV/0!</v>
      </c>
      <c r="AV38" s="34">
        <f t="shared" si="27"/>
        <v>127.13333333333333</v>
      </c>
      <c r="AW38" s="34">
        <f t="shared" si="28"/>
        <v>135.66666666666669</v>
      </c>
      <c r="AX38" s="34">
        <f t="shared" si="29"/>
        <v>140.03333333333333</v>
      </c>
      <c r="AY38" s="34">
        <f t="shared" si="30"/>
        <v>141.36666666666667</v>
      </c>
      <c r="AZ38" s="34">
        <f t="shared" si="31"/>
        <v>142.66666666666666</v>
      </c>
      <c r="BA38" s="34">
        <f t="shared" si="32"/>
        <v>139.11344306501869</v>
      </c>
      <c r="BB38" s="34">
        <f t="shared" si="33"/>
        <v>139.18530781169167</v>
      </c>
    </row>
    <row r="39" spans="1:54" x14ac:dyDescent="0.15">
      <c r="A39" s="26"/>
      <c r="B39" s="24">
        <v>23</v>
      </c>
      <c r="C39" s="10"/>
      <c r="D39" s="10"/>
      <c r="E39" s="10">
        <v>164</v>
      </c>
      <c r="F39" s="10">
        <v>236</v>
      </c>
      <c r="G39" s="10">
        <v>388</v>
      </c>
      <c r="H39" s="10">
        <v>458</v>
      </c>
      <c r="I39" s="10">
        <v>528</v>
      </c>
      <c r="J39" s="6">
        <f t="shared" si="6"/>
        <v>1774</v>
      </c>
      <c r="K39" s="10"/>
      <c r="L39" s="10"/>
      <c r="M39" s="10">
        <v>126.4</v>
      </c>
      <c r="N39" s="10">
        <v>134.80000000000001</v>
      </c>
      <c r="O39" s="10">
        <v>139.6</v>
      </c>
      <c r="P39" s="10">
        <v>141.1</v>
      </c>
      <c r="Q39" s="10">
        <v>142.6</v>
      </c>
      <c r="R39" s="6">
        <f t="shared" si="7"/>
        <v>139.02130777903042</v>
      </c>
      <c r="S39" s="6">
        <f t="shared" si="8"/>
        <v>138.79730988101397</v>
      </c>
      <c r="T39" s="10"/>
      <c r="U39" s="10"/>
      <c r="V39" s="10">
        <v>18.8</v>
      </c>
      <c r="W39" s="10">
        <v>17.3</v>
      </c>
      <c r="X39" s="10">
        <v>16.600000000000001</v>
      </c>
      <c r="Y39" s="10">
        <v>17.8</v>
      </c>
      <c r="Z39" s="10">
        <v>18.899999999999999</v>
      </c>
      <c r="AA39" s="10">
        <v>18.899999999999999</v>
      </c>
      <c r="AB39" s="5">
        <f t="shared" si="9"/>
        <v>0</v>
      </c>
      <c r="AC39" s="5">
        <f t="shared" si="10"/>
        <v>0</v>
      </c>
      <c r="AD39" s="5">
        <f t="shared" si="11"/>
        <v>1.4680333617528971</v>
      </c>
      <c r="AE39" s="5">
        <f t="shared" si="12"/>
        <v>1.1261340799841266</v>
      </c>
      <c r="AF39" s="5">
        <f t="shared" si="13"/>
        <v>0.84273731706090393</v>
      </c>
      <c r="AG39" s="5">
        <f t="shared" si="14"/>
        <v>0.83173937805847609</v>
      </c>
      <c r="AH39" s="5">
        <f t="shared" si="15"/>
        <v>0.82251692439067225</v>
      </c>
      <c r="AI39" s="5">
        <f t="shared" si="16"/>
        <v>0.44872988739068292</v>
      </c>
      <c r="AJ39" s="6" cm="1">
        <f t="array" ref="AJ39">SQRT(SUMPRODUCT(C$23:I$23^2,AB39:AH39^2))/J$23</f>
        <v>0.42366802305308066</v>
      </c>
      <c r="AK39" s="5">
        <f t="shared" si="17"/>
        <v>0</v>
      </c>
      <c r="AL39" s="5">
        <f t="shared" si="18"/>
        <v>0</v>
      </c>
      <c r="AM39" s="5">
        <f t="shared" si="19"/>
        <v>2.4075747132747511</v>
      </c>
      <c r="AN39" s="5">
        <f t="shared" si="20"/>
        <v>1.8468598911739675</v>
      </c>
      <c r="AO39" s="5">
        <f t="shared" si="21"/>
        <v>1.3820891999798823</v>
      </c>
      <c r="AP39" s="5">
        <f t="shared" si="21"/>
        <v>1.3640525800159007</v>
      </c>
      <c r="AQ39" s="5">
        <f t="shared" si="22"/>
        <v>1.3489277560007025</v>
      </c>
      <c r="AR39" s="5">
        <f t="shared" si="23"/>
        <v>0.73591701532071996</v>
      </c>
      <c r="AS39" s="5">
        <f t="shared" si="24"/>
        <v>0.69481555780705229</v>
      </c>
      <c r="AT39" s="34" t="e">
        <f t="shared" si="25"/>
        <v>#DIV/0!</v>
      </c>
      <c r="AU39" s="34" t="e">
        <f t="shared" si="26"/>
        <v>#DIV/0!</v>
      </c>
      <c r="AV39" s="34">
        <f t="shared" si="27"/>
        <v>126.7</v>
      </c>
      <c r="AW39" s="34">
        <f t="shared" si="28"/>
        <v>135.30000000000001</v>
      </c>
      <c r="AX39" s="34">
        <f t="shared" si="29"/>
        <v>139.33333333333331</v>
      </c>
      <c r="AY39" s="34">
        <f t="shared" si="30"/>
        <v>140.69999999999999</v>
      </c>
      <c r="AZ39" s="34">
        <f t="shared" si="31"/>
        <v>142.06666666666666</v>
      </c>
      <c r="BA39" s="34">
        <f t="shared" si="32"/>
        <v>138.66316684378748</v>
      </c>
      <c r="BB39" s="34">
        <f t="shared" si="33"/>
        <v>138.59265390584582</v>
      </c>
    </row>
    <row r="40" spans="1:54" x14ac:dyDescent="0.15">
      <c r="A40" s="26"/>
      <c r="B40" s="24">
        <v>24</v>
      </c>
      <c r="C40" s="10"/>
      <c r="D40" s="10"/>
      <c r="E40" s="10">
        <v>732</v>
      </c>
      <c r="F40" s="10">
        <v>868</v>
      </c>
      <c r="G40" s="10">
        <v>1663</v>
      </c>
      <c r="H40" s="10">
        <v>1793</v>
      </c>
      <c r="I40" s="10">
        <v>1924</v>
      </c>
      <c r="J40" s="6">
        <f t="shared" si="6"/>
        <v>6980</v>
      </c>
      <c r="K40" s="10"/>
      <c r="L40" s="10"/>
      <c r="M40" s="10">
        <v>126.5</v>
      </c>
      <c r="N40" s="10">
        <v>135.69999999999999</v>
      </c>
      <c r="O40" s="10">
        <v>138.69999999999999</v>
      </c>
      <c r="P40" s="10">
        <v>139.69999999999999</v>
      </c>
      <c r="Q40" s="10">
        <v>140.69999999999999</v>
      </c>
      <c r="R40" s="6">
        <f t="shared" si="7"/>
        <v>137.8556733524355</v>
      </c>
      <c r="S40" s="6">
        <f t="shared" si="8"/>
        <v>137.86813243662698</v>
      </c>
      <c r="T40" s="10"/>
      <c r="U40" s="10"/>
      <c r="V40" s="10">
        <v>15.1</v>
      </c>
      <c r="W40" s="10">
        <v>17.2</v>
      </c>
      <c r="X40" s="10">
        <v>17.3</v>
      </c>
      <c r="Y40" s="10">
        <v>17</v>
      </c>
      <c r="Z40" s="10">
        <v>16.7</v>
      </c>
      <c r="AA40" s="10">
        <v>17.8</v>
      </c>
      <c r="AB40" s="5">
        <f t="shared" si="9"/>
        <v>0</v>
      </c>
      <c r="AC40" s="5">
        <f t="shared" si="10"/>
        <v>0</v>
      </c>
      <c r="AD40" s="5">
        <f t="shared" si="11"/>
        <v>0.55811205957070242</v>
      </c>
      <c r="AE40" s="5">
        <f t="shared" si="12"/>
        <v>0.58380604063983232</v>
      </c>
      <c r="AF40" s="5">
        <f t="shared" si="13"/>
        <v>0.42422863393986016</v>
      </c>
      <c r="AG40" s="5">
        <f t="shared" si="14"/>
        <v>0.40147524943177043</v>
      </c>
      <c r="AH40" s="5">
        <f t="shared" si="15"/>
        <v>0.38072722841060691</v>
      </c>
      <c r="AI40" s="5">
        <f t="shared" si="16"/>
        <v>0.21305527485435904</v>
      </c>
      <c r="AJ40" s="6" cm="1">
        <f t="array" ref="AJ40">SQRT(SUMPRODUCT(C$23:I$23^2,AB40:AH40^2))/J$23</f>
        <v>0.20271006250789253</v>
      </c>
      <c r="AK40" s="5">
        <f t="shared" si="17"/>
        <v>0</v>
      </c>
      <c r="AL40" s="5">
        <f t="shared" si="18"/>
        <v>0</v>
      </c>
      <c r="AM40" s="5">
        <f t="shared" si="19"/>
        <v>0.91530377769595195</v>
      </c>
      <c r="AN40" s="5">
        <f t="shared" si="20"/>
        <v>0.95744190664932494</v>
      </c>
      <c r="AO40" s="5">
        <f t="shared" si="21"/>
        <v>0.69573495966137067</v>
      </c>
      <c r="AP40" s="5">
        <f t="shared" si="21"/>
        <v>0.65841940906810348</v>
      </c>
      <c r="AQ40" s="5">
        <f t="shared" si="22"/>
        <v>0.62439265459339532</v>
      </c>
      <c r="AR40" s="5">
        <f t="shared" si="23"/>
        <v>0.3494106507611488</v>
      </c>
      <c r="AS40" s="5">
        <f t="shared" si="24"/>
        <v>0.33244450251294372</v>
      </c>
      <c r="AT40" s="34" t="e">
        <f t="shared" si="25"/>
        <v>#DIV/0!</v>
      </c>
      <c r="AU40" s="34" t="e">
        <f t="shared" si="26"/>
        <v>#DIV/0!</v>
      </c>
      <c r="AV40" s="34">
        <f t="shared" si="27"/>
        <v>126.33333333333333</v>
      </c>
      <c r="AW40" s="34">
        <f t="shared" si="28"/>
        <v>135.13333333333333</v>
      </c>
      <c r="AX40" s="34">
        <f t="shared" si="29"/>
        <v>138.79999999999998</v>
      </c>
      <c r="AY40" s="34">
        <f t="shared" si="30"/>
        <v>140.19999999999999</v>
      </c>
      <c r="AZ40" s="34">
        <f t="shared" si="31"/>
        <v>141.6</v>
      </c>
      <c r="BA40" s="34">
        <f t="shared" si="32"/>
        <v>138.36855842984718</v>
      </c>
      <c r="BB40" s="34">
        <f t="shared" si="33"/>
        <v>138.15333678220384</v>
      </c>
    </row>
    <row r="41" spans="1:54" x14ac:dyDescent="0.15">
      <c r="A41" s="26"/>
      <c r="B41" s="24">
        <v>25</v>
      </c>
      <c r="C41" s="10"/>
      <c r="D41" s="10"/>
      <c r="E41" s="11">
        <v>149</v>
      </c>
      <c r="F41" s="11">
        <v>195</v>
      </c>
      <c r="G41" s="11">
        <v>393</v>
      </c>
      <c r="H41" s="10">
        <v>467</v>
      </c>
      <c r="I41" s="11">
        <v>542</v>
      </c>
      <c r="J41" s="6">
        <f t="shared" si="6"/>
        <v>1746</v>
      </c>
      <c r="K41" s="10"/>
      <c r="L41" s="10"/>
      <c r="M41" s="11">
        <v>126.1</v>
      </c>
      <c r="N41" s="11">
        <v>134.9</v>
      </c>
      <c r="O41" s="11">
        <v>138.1</v>
      </c>
      <c r="P41" s="10">
        <v>139.80000000000001</v>
      </c>
      <c r="Q41" s="11">
        <v>141.5</v>
      </c>
      <c r="R41" s="6">
        <f t="shared" si="7"/>
        <v>138.2286941580756</v>
      </c>
      <c r="S41" s="6">
        <f t="shared" si="8"/>
        <v>137.79456802897053</v>
      </c>
      <c r="T41" s="10"/>
      <c r="U41" s="10"/>
      <c r="V41" s="11">
        <v>14.3</v>
      </c>
      <c r="W41" s="11">
        <v>16.7</v>
      </c>
      <c r="X41" s="11">
        <v>17.600000000000001</v>
      </c>
      <c r="Y41" s="10">
        <v>17.2</v>
      </c>
      <c r="Z41" s="11">
        <v>16.8</v>
      </c>
      <c r="AA41" s="11">
        <v>17.8</v>
      </c>
      <c r="AB41" s="5">
        <f t="shared" si="9"/>
        <v>0</v>
      </c>
      <c r="AC41" s="5">
        <f t="shared" si="10"/>
        <v>0</v>
      </c>
      <c r="AD41" s="5">
        <f t="shared" si="11"/>
        <v>1.1715016463422281</v>
      </c>
      <c r="AE41" s="5">
        <f t="shared" si="12"/>
        <v>1.1959118396458528</v>
      </c>
      <c r="AF41" s="5">
        <f t="shared" si="13"/>
        <v>0.88780255925736029</v>
      </c>
      <c r="AG41" s="5">
        <f t="shared" si="14"/>
        <v>0.79592107901832565</v>
      </c>
      <c r="AH41" s="5">
        <f t="shared" si="15"/>
        <v>0.72162178970709701</v>
      </c>
      <c r="AI41" s="5">
        <f t="shared" si="16"/>
        <v>0.42598850744652461</v>
      </c>
      <c r="AJ41" s="6" cm="1">
        <f t="array" ref="AJ41">SQRT(SUMPRODUCT(C$23:I$23^2,AB41:AH41^2))/J$23</f>
        <v>0.40819058902509331</v>
      </c>
      <c r="AK41" s="5">
        <f t="shared" si="17"/>
        <v>0</v>
      </c>
      <c r="AL41" s="5">
        <f t="shared" si="18"/>
        <v>0</v>
      </c>
      <c r="AM41" s="5">
        <f t="shared" si="19"/>
        <v>1.9212627000012539</v>
      </c>
      <c r="AN41" s="5">
        <f t="shared" si="20"/>
        <v>1.9612954170191985</v>
      </c>
      <c r="AO41" s="5">
        <f t="shared" si="21"/>
        <v>1.4559961971820707</v>
      </c>
      <c r="AP41" s="5">
        <f t="shared" si="21"/>
        <v>1.305310569590054</v>
      </c>
      <c r="AQ41" s="5">
        <f t="shared" si="22"/>
        <v>1.183459735119639</v>
      </c>
      <c r="AR41" s="5">
        <f t="shared" si="23"/>
        <v>0.69862115221230037</v>
      </c>
      <c r="AS41" s="5">
        <f t="shared" si="24"/>
        <v>0.66943256600115297</v>
      </c>
      <c r="AT41" s="34" t="e">
        <f t="shared" si="25"/>
        <v>#DIV/0!</v>
      </c>
      <c r="AU41" s="34" t="e">
        <f t="shared" si="26"/>
        <v>#DIV/0!</v>
      </c>
      <c r="AV41" s="34">
        <f t="shared" si="27"/>
        <v>126.10000000000001</v>
      </c>
      <c r="AW41" s="34">
        <f t="shared" si="28"/>
        <v>135.03333333333333</v>
      </c>
      <c r="AX41" s="34">
        <f t="shared" si="29"/>
        <v>138.49999999999997</v>
      </c>
      <c r="AY41" s="34">
        <f t="shared" si="30"/>
        <v>139.6</v>
      </c>
      <c r="AZ41" s="34">
        <f t="shared" si="31"/>
        <v>140.66666666666666</v>
      </c>
      <c r="BA41" s="34">
        <f t="shared" si="32"/>
        <v>137.87386756000089</v>
      </c>
      <c r="BB41" s="34">
        <f t="shared" si="33"/>
        <v>137.65014657699604</v>
      </c>
    </row>
    <row r="42" spans="1:54" x14ac:dyDescent="0.15">
      <c r="A42" s="26"/>
      <c r="B42" s="24">
        <v>26</v>
      </c>
      <c r="C42" s="10"/>
      <c r="D42" s="10"/>
      <c r="E42" s="11">
        <v>165</v>
      </c>
      <c r="F42" s="11">
        <v>229</v>
      </c>
      <c r="G42" s="11">
        <v>439</v>
      </c>
      <c r="H42" s="10">
        <v>498</v>
      </c>
      <c r="I42" s="11">
        <v>557</v>
      </c>
      <c r="J42" s="5">
        <f t="shared" si="6"/>
        <v>1888</v>
      </c>
      <c r="K42" s="10"/>
      <c r="L42" s="10"/>
      <c r="M42" s="11">
        <v>125.7</v>
      </c>
      <c r="N42" s="11">
        <v>134.5</v>
      </c>
      <c r="O42" s="11">
        <v>138.69999999999999</v>
      </c>
      <c r="P42" s="10">
        <v>139.30000000000001</v>
      </c>
      <c r="Q42" s="11">
        <v>139.80000000000001</v>
      </c>
      <c r="R42" s="6">
        <f t="shared" si="7"/>
        <v>137.53723516949154</v>
      </c>
      <c r="S42" s="6">
        <f t="shared" si="8"/>
        <v>137.2877392653906</v>
      </c>
      <c r="T42" s="10"/>
      <c r="U42" s="10"/>
      <c r="V42" s="11">
        <v>13</v>
      </c>
      <c r="W42" s="11">
        <v>17.3</v>
      </c>
      <c r="X42" s="11">
        <v>17.100000000000001</v>
      </c>
      <c r="Y42" s="10">
        <v>17.2</v>
      </c>
      <c r="Z42" s="11">
        <v>17.2</v>
      </c>
      <c r="AA42" s="11">
        <v>17.5</v>
      </c>
      <c r="AB42" s="5">
        <f t="shared" si="9"/>
        <v>0</v>
      </c>
      <c r="AC42" s="5">
        <f t="shared" si="10"/>
        <v>0</v>
      </c>
      <c r="AD42" s="5">
        <f t="shared" si="11"/>
        <v>1.0120486274099798</v>
      </c>
      <c r="AE42" s="5">
        <f t="shared" si="12"/>
        <v>1.1432161787873054</v>
      </c>
      <c r="AF42" s="5">
        <f t="shared" si="13"/>
        <v>0.81613847143472451</v>
      </c>
      <c r="AG42" s="5">
        <f t="shared" si="14"/>
        <v>0.77075042971093977</v>
      </c>
      <c r="AH42" s="5">
        <f t="shared" si="15"/>
        <v>0.7287873896041015</v>
      </c>
      <c r="AI42" s="5">
        <f t="shared" si="16"/>
        <v>0.40275139533051646</v>
      </c>
      <c r="AJ42" s="6" cm="1">
        <f t="array" ref="AJ42">SQRT(SUMPRODUCT(C$23:I$23^2,AB42:AH42^2))/J$23</f>
        <v>0.38900862902155181</v>
      </c>
      <c r="AK42" s="5">
        <f t="shared" si="17"/>
        <v>0</v>
      </c>
      <c r="AL42" s="5">
        <f t="shared" si="18"/>
        <v>0</v>
      </c>
      <c r="AM42" s="5">
        <f t="shared" si="19"/>
        <v>1.6597597489523668</v>
      </c>
      <c r="AN42" s="5">
        <f t="shared" si="20"/>
        <v>1.8748745332111807</v>
      </c>
      <c r="AO42" s="5">
        <f t="shared" si="21"/>
        <v>1.3384670931529481</v>
      </c>
      <c r="AP42" s="5">
        <f t="shared" si="21"/>
        <v>1.2640307047259411</v>
      </c>
      <c r="AQ42" s="5">
        <f t="shared" si="22"/>
        <v>1.1952113189507263</v>
      </c>
      <c r="AR42" s="5">
        <f t="shared" si="23"/>
        <v>0.660512288342047</v>
      </c>
      <c r="AS42" s="5">
        <f t="shared" si="24"/>
        <v>0.63797415159534498</v>
      </c>
      <c r="AT42" s="34" t="e">
        <f t="shared" si="25"/>
        <v>#DIV/0!</v>
      </c>
      <c r="AU42" s="34" t="e">
        <f t="shared" si="26"/>
        <v>#DIV/0!</v>
      </c>
      <c r="AV42" s="34">
        <f t="shared" si="27"/>
        <v>125.83333333333333</v>
      </c>
      <c r="AW42" s="34">
        <f t="shared" si="28"/>
        <v>134.16666666666666</v>
      </c>
      <c r="AX42" s="34">
        <f t="shared" si="29"/>
        <v>138.23333333333332</v>
      </c>
      <c r="AY42" s="34">
        <f t="shared" si="30"/>
        <v>139</v>
      </c>
      <c r="AZ42" s="34">
        <f t="shared" si="31"/>
        <v>139.70000000000002</v>
      </c>
      <c r="BA42" s="34">
        <f t="shared" si="32"/>
        <v>137.31845944369471</v>
      </c>
      <c r="BB42" s="34">
        <f t="shared" si="33"/>
        <v>137.03374719779274</v>
      </c>
    </row>
    <row r="43" spans="1:54" x14ac:dyDescent="0.15">
      <c r="A43" s="26"/>
      <c r="B43" s="24">
        <v>27</v>
      </c>
      <c r="C43" s="10"/>
      <c r="D43" s="10"/>
      <c r="E43" s="11">
        <v>165</v>
      </c>
      <c r="F43" s="11">
        <v>178</v>
      </c>
      <c r="G43" s="11">
        <v>401</v>
      </c>
      <c r="H43" s="10">
        <v>454</v>
      </c>
      <c r="I43" s="11">
        <v>508</v>
      </c>
      <c r="J43" s="5">
        <f t="shared" si="6"/>
        <v>1706</v>
      </c>
      <c r="K43" s="10"/>
      <c r="L43" s="10"/>
      <c r="M43" s="11">
        <v>125.7</v>
      </c>
      <c r="N43" s="11">
        <v>133.1</v>
      </c>
      <c r="O43" s="11">
        <v>137.9</v>
      </c>
      <c r="P43" s="10">
        <v>137.9</v>
      </c>
      <c r="Q43" s="11">
        <v>137.80000000000001</v>
      </c>
      <c r="R43" s="6">
        <f t="shared" si="7"/>
        <v>136.18944900351701</v>
      </c>
      <c r="S43" s="6">
        <f t="shared" si="8"/>
        <v>136.01893429901705</v>
      </c>
      <c r="T43" s="10"/>
      <c r="U43" s="10"/>
      <c r="V43" s="11">
        <v>14.8</v>
      </c>
      <c r="W43" s="11">
        <v>17.3</v>
      </c>
      <c r="X43" s="11">
        <v>17.100000000000001</v>
      </c>
      <c r="Y43" s="10">
        <v>16.8</v>
      </c>
      <c r="Z43" s="11">
        <v>16.5</v>
      </c>
      <c r="AA43" s="11">
        <v>17.3</v>
      </c>
      <c r="AB43" s="5">
        <f t="shared" si="9"/>
        <v>0</v>
      </c>
      <c r="AC43" s="5">
        <f t="shared" si="10"/>
        <v>0</v>
      </c>
      <c r="AD43" s="5">
        <f t="shared" si="11"/>
        <v>1.152178437359054</v>
      </c>
      <c r="AE43" s="5">
        <f t="shared" si="12"/>
        <v>1.2966898219628402</v>
      </c>
      <c r="AF43" s="5">
        <f t="shared" si="13"/>
        <v>0.85393324974055718</v>
      </c>
      <c r="AG43" s="5">
        <f t="shared" si="14"/>
        <v>0.78846306749940598</v>
      </c>
      <c r="AH43" s="5">
        <f t="shared" si="15"/>
        <v>0.73206912026829396</v>
      </c>
      <c r="AI43" s="5">
        <f t="shared" si="16"/>
        <v>0.41884813857619763</v>
      </c>
      <c r="AJ43" s="6" cm="1">
        <f t="array" ref="AJ43">SQRT(SUMPRODUCT(C$23:I$23^2,AB43:AH43^2))/J$23</f>
        <v>0.40972460207095535</v>
      </c>
      <c r="AK43" s="5">
        <f>1.64*AB43</f>
        <v>0</v>
      </c>
      <c r="AL43" s="5">
        <f t="shared" si="18"/>
        <v>0</v>
      </c>
      <c r="AM43" s="5">
        <f t="shared" si="19"/>
        <v>1.8895726372688484</v>
      </c>
      <c r="AN43" s="5">
        <f t="shared" si="20"/>
        <v>2.126571308019058</v>
      </c>
      <c r="AO43" s="5">
        <f t="shared" si="21"/>
        <v>1.4004505295745138</v>
      </c>
      <c r="AP43" s="5">
        <f t="shared" si="21"/>
        <v>1.2930794306990256</v>
      </c>
      <c r="AQ43" s="5">
        <f t="shared" si="22"/>
        <v>1.200593357240002</v>
      </c>
      <c r="AR43" s="5">
        <f t="shared" si="23"/>
        <v>0.68691094726496404</v>
      </c>
      <c r="AS43" s="5">
        <f t="shared" si="24"/>
        <v>0.67194834739636677</v>
      </c>
      <c r="AT43" s="34" t="e">
        <f t="shared" si="25"/>
        <v>#DIV/0!</v>
      </c>
      <c r="AU43" s="34" t="e">
        <f t="shared" si="26"/>
        <v>#DIV/0!</v>
      </c>
      <c r="AV43" s="34">
        <f t="shared" si="27"/>
        <v>126.06666666666666</v>
      </c>
      <c r="AW43" s="34">
        <f t="shared" si="28"/>
        <v>134.1</v>
      </c>
      <c r="AX43" s="34">
        <f t="shared" si="29"/>
        <v>138.06666666666669</v>
      </c>
      <c r="AY43" s="34">
        <f t="shared" si="30"/>
        <v>138.43333333333337</v>
      </c>
      <c r="AZ43" s="34">
        <f t="shared" si="31"/>
        <v>138.70000000000002</v>
      </c>
      <c r="BA43" s="34">
        <f t="shared" si="32"/>
        <v>136.7609367511113</v>
      </c>
      <c r="BB43" s="34">
        <f t="shared" si="33"/>
        <v>136.60489739610279</v>
      </c>
    </row>
    <row r="44" spans="1:54" x14ac:dyDescent="0.15">
      <c r="A44" s="26"/>
      <c r="B44" s="24">
        <v>28</v>
      </c>
      <c r="C44" s="10"/>
      <c r="D44" s="10"/>
      <c r="E44" s="11">
        <v>616</v>
      </c>
      <c r="F44" s="11">
        <v>628</v>
      </c>
      <c r="G44" s="11">
        <v>1396</v>
      </c>
      <c r="H44" s="10">
        <v>1552</v>
      </c>
      <c r="I44" s="11">
        <v>1709</v>
      </c>
      <c r="J44" s="5">
        <f t="shared" si="6"/>
        <v>5901</v>
      </c>
      <c r="K44" s="10"/>
      <c r="L44" s="10"/>
      <c r="M44" s="11">
        <v>126.8</v>
      </c>
      <c r="N44" s="11">
        <v>134.69999999999999</v>
      </c>
      <c r="O44" s="11">
        <v>137.6</v>
      </c>
      <c r="P44" s="10">
        <v>138.1</v>
      </c>
      <c r="Q44" s="11">
        <v>138.5</v>
      </c>
      <c r="R44" s="6">
        <f t="shared" si="7"/>
        <v>136.55612608032536</v>
      </c>
      <c r="S44" s="6">
        <f t="shared" si="8"/>
        <v>136.50801862390068</v>
      </c>
      <c r="T44" s="10"/>
      <c r="U44" s="10"/>
      <c r="V44" s="11">
        <v>14</v>
      </c>
      <c r="W44" s="11">
        <v>15.2</v>
      </c>
      <c r="X44" s="11">
        <v>14.2</v>
      </c>
      <c r="Y44" s="10">
        <v>14.5</v>
      </c>
      <c r="Z44" s="11">
        <v>14.8</v>
      </c>
      <c r="AA44" s="11">
        <v>15.1</v>
      </c>
      <c r="AB44" s="5">
        <f t="shared" si="9"/>
        <v>0</v>
      </c>
      <c r="AC44" s="5">
        <f t="shared" si="10"/>
        <v>0</v>
      </c>
      <c r="AD44" s="5">
        <f t="shared" si="11"/>
        <v>0.56407607481776623</v>
      </c>
      <c r="AE44" s="5">
        <f t="shared" si="12"/>
        <v>0.60654603219539283</v>
      </c>
      <c r="AF44" s="5">
        <f t="shared" si="13"/>
        <v>0.38005428657625434</v>
      </c>
      <c r="AG44" s="5">
        <f t="shared" si="14"/>
        <v>0.36806298486093691</v>
      </c>
      <c r="AH44" s="5">
        <f t="shared" si="15"/>
        <v>0.35800631223779633</v>
      </c>
      <c r="AI44" s="5">
        <f t="shared" si="16"/>
        <v>0.19656859793108988</v>
      </c>
      <c r="AJ44" s="6" cm="1">
        <f t="array" ref="AJ44">SQRT(SUMPRODUCT(C$23:I$23^2,AB44:AH44^2))/J$23</f>
        <v>0.19159790109715127</v>
      </c>
      <c r="AK44" s="5">
        <f t="shared" ref="AK44:AK45" si="34">1.64*AB44</f>
        <v>0</v>
      </c>
      <c r="AL44" s="5">
        <f t="shared" ref="AL44:AL45" si="35">1.64*AC44</f>
        <v>0</v>
      </c>
      <c r="AM44" s="5">
        <f t="shared" ref="AM44:AM45" si="36">1.64*AD44</f>
        <v>0.9250847627011366</v>
      </c>
      <c r="AN44" s="5">
        <f t="shared" ref="AN44:AN45" si="37">1.64*AE44</f>
        <v>0.99473549280044415</v>
      </c>
      <c r="AO44" s="5">
        <f t="shared" ref="AO44:AP45" si="38">1.64*AF44</f>
        <v>0.62328902998505709</v>
      </c>
      <c r="AP44" s="5">
        <f t="shared" si="38"/>
        <v>0.60362329517193647</v>
      </c>
      <c r="AQ44" s="5">
        <f t="shared" ref="AQ44:AQ45" si="39">1.64*AH44</f>
        <v>0.58713035206998598</v>
      </c>
      <c r="AR44" s="5">
        <f t="shared" ref="AR44:AR45" si="40">1.64*AI44</f>
        <v>0.32237250060698741</v>
      </c>
      <c r="AS44" s="5">
        <f t="shared" ref="AS44:AS45" si="41">1.64*AJ44</f>
        <v>0.31422055779932806</v>
      </c>
      <c r="AT44" s="34" t="e">
        <f t="shared" si="25"/>
        <v>#DIV/0!</v>
      </c>
      <c r="AU44" s="34" t="e">
        <f t="shared" si="26"/>
        <v>#DIV/0!</v>
      </c>
      <c r="AV44" s="34">
        <f t="shared" si="27"/>
        <v>126.93333333333334</v>
      </c>
      <c r="AW44" s="34">
        <f t="shared" si="28"/>
        <v>133.73333333333332</v>
      </c>
      <c r="AX44" s="34">
        <f t="shared" si="29"/>
        <v>137.9</v>
      </c>
      <c r="AY44" s="34">
        <f t="shared" si="30"/>
        <v>138.53333333333333</v>
      </c>
      <c r="AZ44" s="34">
        <f t="shared" si="31"/>
        <v>139.06666666666669</v>
      </c>
      <c r="BA44" s="34">
        <f t="shared" si="32"/>
        <v>136.95484871497854</v>
      </c>
      <c r="BB44" s="34">
        <f t="shared" si="33"/>
        <v>136.71264011036385</v>
      </c>
    </row>
    <row r="45" spans="1:54" x14ac:dyDescent="0.15">
      <c r="A45" s="26"/>
      <c r="B45" s="24">
        <v>29</v>
      </c>
      <c r="C45" s="10"/>
      <c r="D45" s="10"/>
      <c r="E45" s="11">
        <v>128</v>
      </c>
      <c r="F45" s="11">
        <v>166</v>
      </c>
      <c r="G45" s="11">
        <v>341</v>
      </c>
      <c r="H45" s="10">
        <v>420</v>
      </c>
      <c r="I45" s="11">
        <v>500</v>
      </c>
      <c r="J45" s="5">
        <f t="shared" si="6"/>
        <v>1555</v>
      </c>
      <c r="K45" s="10"/>
      <c r="L45" s="10"/>
      <c r="M45" s="11">
        <v>128.30000000000001</v>
      </c>
      <c r="N45" s="11">
        <v>133.4</v>
      </c>
      <c r="O45" s="11">
        <v>138.19999999999999</v>
      </c>
      <c r="P45" s="10">
        <v>139.6</v>
      </c>
      <c r="Q45" s="11">
        <v>140.9</v>
      </c>
      <c r="R45" s="6">
        <f t="shared" si="7"/>
        <v>138.11897106109325</v>
      </c>
      <c r="S45" s="6">
        <f t="shared" si="8"/>
        <v>137.61096740817382</v>
      </c>
      <c r="T45" s="10"/>
      <c r="U45" s="10"/>
      <c r="V45" s="11">
        <v>16.399999999999999</v>
      </c>
      <c r="W45" s="11">
        <v>16.8</v>
      </c>
      <c r="X45" s="11">
        <v>16.100000000000001</v>
      </c>
      <c r="Y45" s="10">
        <v>16.399999999999999</v>
      </c>
      <c r="Z45" s="11">
        <v>16.7</v>
      </c>
      <c r="AA45" s="11">
        <v>17.600000000000001</v>
      </c>
      <c r="AB45" s="5">
        <f t="shared" si="9"/>
        <v>0</v>
      </c>
      <c r="AC45" s="5">
        <f t="shared" si="10"/>
        <v>0</v>
      </c>
      <c r="AD45" s="5">
        <f t="shared" si="11"/>
        <v>1.4495689014324222</v>
      </c>
      <c r="AE45" s="5">
        <f t="shared" si="12"/>
        <v>1.3039328831866392</v>
      </c>
      <c r="AF45" s="5">
        <f t="shared" si="13"/>
        <v>0.87186388132895065</v>
      </c>
      <c r="AG45" s="5">
        <f t="shared" si="14"/>
        <v>0.80023805981779716</v>
      </c>
      <c r="AH45" s="5">
        <f t="shared" si="15"/>
        <v>0.74684670448492974</v>
      </c>
      <c r="AI45" s="5">
        <f t="shared" si="16"/>
        <v>0.44632115382005694</v>
      </c>
      <c r="AJ45" s="6" cm="1">
        <f t="array" ref="AJ45">SQRT(SUMPRODUCT(C$23:I$23^2,AB45:AH45^2))/J$23</f>
        <v>0.42419282958803067</v>
      </c>
      <c r="AK45" s="5">
        <f t="shared" si="34"/>
        <v>0</v>
      </c>
      <c r="AL45" s="5">
        <f t="shared" si="35"/>
        <v>0</v>
      </c>
      <c r="AM45" s="5">
        <f t="shared" si="36"/>
        <v>2.3772929983491724</v>
      </c>
      <c r="AN45" s="5">
        <f t="shared" si="37"/>
        <v>2.1384499284260881</v>
      </c>
      <c r="AO45" s="5">
        <f t="shared" si="38"/>
        <v>1.4298567653794789</v>
      </c>
      <c r="AP45" s="5">
        <f t="shared" si="38"/>
        <v>1.3123904181011872</v>
      </c>
      <c r="AQ45" s="5">
        <f t="shared" si="39"/>
        <v>1.2248285953552847</v>
      </c>
      <c r="AR45" s="5">
        <f t="shared" si="40"/>
        <v>0.7319666922648933</v>
      </c>
      <c r="AS45" s="5">
        <f t="shared" si="41"/>
        <v>0.69567624052437027</v>
      </c>
      <c r="AT45" s="34" t="e">
        <f t="shared" si="25"/>
        <v>#DIV/0!</v>
      </c>
      <c r="AU45" s="34" t="e">
        <f t="shared" si="26"/>
        <v>#DIV/0!</v>
      </c>
      <c r="AV45" s="34">
        <f t="shared" si="27"/>
        <v>127.03333333333335</v>
      </c>
      <c r="AW45" s="34">
        <f t="shared" si="28"/>
        <v>134.06666666666669</v>
      </c>
      <c r="AX45" s="34">
        <f t="shared" si="29"/>
        <v>138.19999999999999</v>
      </c>
      <c r="AY45" s="34">
        <f t="shared" si="30"/>
        <v>139.1</v>
      </c>
      <c r="AZ45" s="34">
        <f t="shared" si="31"/>
        <v>139.9</v>
      </c>
      <c r="BA45" s="34">
        <f t="shared" si="32"/>
        <v>137.43685892449392</v>
      </c>
      <c r="BB45" s="34">
        <f t="shared" si="33"/>
        <v>137.2024486980514</v>
      </c>
    </row>
    <row r="46" spans="1:54" x14ac:dyDescent="0.15">
      <c r="A46" s="12" t="s">
        <v>43</v>
      </c>
      <c r="B46" s="24">
        <v>30</v>
      </c>
      <c r="C46" s="10"/>
      <c r="D46" s="10"/>
      <c r="E46" s="11">
        <v>158</v>
      </c>
      <c r="F46" s="11">
        <v>166</v>
      </c>
      <c r="G46" s="11">
        <v>325</v>
      </c>
      <c r="H46" s="10">
        <v>399</v>
      </c>
      <c r="I46" s="11">
        <v>474</v>
      </c>
      <c r="J46" s="5">
        <f t="shared" si="6"/>
        <v>1522</v>
      </c>
      <c r="K46" s="10"/>
      <c r="L46" s="10"/>
      <c r="M46" s="11">
        <v>126</v>
      </c>
      <c r="N46" s="11">
        <v>134.1</v>
      </c>
      <c r="O46" s="11">
        <v>138.80000000000001</v>
      </c>
      <c r="P46" s="10">
        <v>139.6</v>
      </c>
      <c r="Q46" s="11">
        <v>140.30000000000001</v>
      </c>
      <c r="R46" s="6">
        <f t="shared" si="7"/>
        <v>137.6354796320631</v>
      </c>
      <c r="S46" s="6">
        <f t="shared" si="8"/>
        <v>137.48836006207966</v>
      </c>
      <c r="T46" s="10"/>
      <c r="U46" s="10"/>
      <c r="V46" s="11">
        <v>13.7</v>
      </c>
      <c r="W46" s="11">
        <v>15.8</v>
      </c>
      <c r="X46" s="11">
        <v>15.9</v>
      </c>
      <c r="Y46" s="10">
        <v>16.8</v>
      </c>
      <c r="Z46" s="11">
        <v>17.600000000000001</v>
      </c>
      <c r="AA46" s="11">
        <v>17.7</v>
      </c>
      <c r="AB46" s="5">
        <f t="shared" si="9"/>
        <v>0</v>
      </c>
      <c r="AC46" s="5">
        <f t="shared" si="10"/>
        <v>0</v>
      </c>
      <c r="AD46" s="5">
        <f t="shared" si="11"/>
        <v>1.0899134793207501</v>
      </c>
      <c r="AE46" s="5">
        <f t="shared" si="12"/>
        <v>1.2263178306160059</v>
      </c>
      <c r="AF46" s="5">
        <f t="shared" si="13"/>
        <v>0.88197331199811435</v>
      </c>
      <c r="AG46" s="5">
        <f t="shared" si="14"/>
        <v>0.841051972860555</v>
      </c>
      <c r="AH46" s="5">
        <f t="shared" si="15"/>
        <v>0.80839477342734067</v>
      </c>
      <c r="AI46" s="5">
        <f t="shared" si="16"/>
        <v>0.45369703402814915</v>
      </c>
      <c r="AJ46" s="6" cm="1">
        <f t="array" ref="AJ46">SQRT(SUMPRODUCT(C$23:I$23^2,AB46:AH46^2))/J$23</f>
        <v>0.42337131881233936</v>
      </c>
      <c r="AK46" s="5">
        <f t="shared" ref="AK46" si="42">1.64*AB46</f>
        <v>0</v>
      </c>
      <c r="AL46" s="5">
        <f t="shared" si="18"/>
        <v>0</v>
      </c>
      <c r="AM46" s="5">
        <f t="shared" si="19"/>
        <v>1.7874581060860302</v>
      </c>
      <c r="AN46" s="5">
        <f t="shared" si="20"/>
        <v>2.0111612422102496</v>
      </c>
      <c r="AO46" s="5">
        <f t="shared" si="21"/>
        <v>1.4464362316769075</v>
      </c>
      <c r="AP46" s="5">
        <f t="shared" si="21"/>
        <v>1.3793252354913101</v>
      </c>
      <c r="AQ46" s="5">
        <f t="shared" si="22"/>
        <v>1.3257674284208387</v>
      </c>
      <c r="AR46" s="5">
        <f t="shared" si="23"/>
        <v>0.74406313580616457</v>
      </c>
      <c r="AS46" s="5">
        <f t="shared" si="24"/>
        <v>0.69432896285223655</v>
      </c>
      <c r="AT46" s="34" cm="1">
        <f t="array" ref="AT46">INDEX($K$28:$S$46,ROW()-27,1)</f>
        <v>0</v>
      </c>
      <c r="AU46" s="34" cm="1">
        <f t="array" ref="AU46">INDEX($K$28:$S$46,ROW()-27,2)</f>
        <v>0</v>
      </c>
      <c r="AV46" s="34" cm="1">
        <f t="array" ref="AV46">INDEX($K$28:$S$46,ROW()-27,3)</f>
        <v>126</v>
      </c>
      <c r="AW46" s="34" cm="1">
        <f t="array" ref="AW46">INDEX($K$28:$S$46,ROW()-27,4)</f>
        <v>134.1</v>
      </c>
      <c r="AX46" s="34" cm="1">
        <f t="array" ref="AX46">INDEX($K$28:$S$46,ROW()-27,5)</f>
        <v>138.80000000000001</v>
      </c>
      <c r="AY46" s="34" cm="1">
        <f t="array" ref="AY46">INDEX($K$28:$S$46,ROW()-27,6)</f>
        <v>139.6</v>
      </c>
      <c r="AZ46" s="34" cm="1">
        <f t="array" ref="AZ46">INDEX($K$28:$S$46,ROW()-27,7)</f>
        <v>140.30000000000001</v>
      </c>
      <c r="BA46" s="34" cm="1">
        <f t="array" ref="BA46">INDEX($K$28:$S$46,ROW()-27,8)</f>
        <v>137.6354796320631</v>
      </c>
      <c r="BB46" s="34" cm="1">
        <f t="array" ref="BB46">INDEX($K$28:$S$46,ROW()-27,9)</f>
        <v>137.48836006207966</v>
      </c>
    </row>
    <row r="47" spans="1:54" x14ac:dyDescent="0.15">
      <c r="Q47" s="1"/>
      <c r="R47" s="1"/>
      <c r="S47" s="1"/>
      <c r="T47" s="1"/>
    </row>
    <row r="48" spans="1:54" x14ac:dyDescent="0.15">
      <c r="Q48" s="1"/>
      <c r="R48" s="2"/>
      <c r="S48" s="2"/>
      <c r="T48" s="2"/>
    </row>
    <row r="49" spans="17:53" x14ac:dyDescent="0.15">
      <c r="Q49" s="1"/>
      <c r="R49" s="1"/>
      <c r="S49" s="1"/>
      <c r="T49" s="1"/>
      <c r="BA49" s="6"/>
    </row>
    <row r="50" spans="17:53" x14ac:dyDescent="0.15">
      <c r="Q50" s="1"/>
      <c r="R50" s="1"/>
      <c r="S50" s="1"/>
      <c r="T50" s="1"/>
      <c r="BA50" s="6"/>
    </row>
    <row r="51" spans="17:53" x14ac:dyDescent="0.15">
      <c r="Q51" s="1"/>
      <c r="R51" s="2"/>
      <c r="S51" s="2"/>
      <c r="T51" s="2"/>
      <c r="BA51" s="6"/>
    </row>
    <row r="52" spans="17:53" x14ac:dyDescent="0.15">
      <c r="Q52" s="1"/>
      <c r="R52" s="1"/>
      <c r="S52" s="1"/>
      <c r="T52" s="1"/>
      <c r="BA52" s="6"/>
    </row>
    <row r="53" spans="17:53" x14ac:dyDescent="0.15">
      <c r="Q53" s="1"/>
      <c r="R53" s="1"/>
      <c r="S53" s="1"/>
      <c r="T53" s="1"/>
      <c r="BA53" s="6"/>
    </row>
    <row r="54" spans="17:53" x14ac:dyDescent="0.15">
      <c r="Q54" s="1"/>
      <c r="R54" s="2"/>
      <c r="S54" s="2"/>
      <c r="T54" s="2"/>
      <c r="BA54" s="6"/>
    </row>
    <row r="55" spans="17:53" x14ac:dyDescent="0.15">
      <c r="Q55" s="1"/>
      <c r="R55" s="1"/>
      <c r="S55" s="1"/>
      <c r="T55" s="1"/>
      <c r="BA55" s="6"/>
    </row>
    <row r="56" spans="17:53" x14ac:dyDescent="0.15">
      <c r="Q56" s="1"/>
      <c r="R56" s="1"/>
      <c r="S56" s="1"/>
      <c r="T56" s="1"/>
      <c r="BA56" s="6"/>
    </row>
    <row r="57" spans="17:53" x14ac:dyDescent="0.15">
      <c r="Q57" s="1"/>
      <c r="R57" s="2"/>
      <c r="S57" s="2"/>
      <c r="T57" s="2"/>
      <c r="BA57" s="6"/>
    </row>
    <row r="58" spans="17:53" x14ac:dyDescent="0.15">
      <c r="Q58" s="1"/>
      <c r="R58" s="1"/>
      <c r="S58" s="1"/>
      <c r="T58" s="1"/>
      <c r="BA58" s="6"/>
    </row>
    <row r="59" spans="17:53" x14ac:dyDescent="0.15">
      <c r="Q59" s="1"/>
      <c r="R59" s="3"/>
      <c r="S59" s="1"/>
      <c r="T59" s="1"/>
      <c r="BA59" s="6"/>
    </row>
    <row r="60" spans="17:53" x14ac:dyDescent="0.15">
      <c r="Q60" s="1"/>
      <c r="R60" s="2"/>
      <c r="S60" s="2"/>
      <c r="T60" s="2"/>
      <c r="BA60" s="6"/>
    </row>
    <row r="61" spans="17:53" x14ac:dyDescent="0.15">
      <c r="Q61" s="1"/>
      <c r="R61" s="3"/>
      <c r="S61" s="1"/>
      <c r="T61" s="1"/>
      <c r="BA61" s="6"/>
    </row>
    <row r="62" spans="17:53" x14ac:dyDescent="0.15">
      <c r="Q62" s="1"/>
      <c r="R62" s="1"/>
      <c r="S62" s="1"/>
      <c r="T62" s="1"/>
      <c r="BA62" s="6"/>
    </row>
    <row r="63" spans="17:53" x14ac:dyDescent="0.15">
      <c r="Q63" s="1"/>
      <c r="R63" s="2"/>
      <c r="S63" s="2"/>
      <c r="T63" s="2"/>
      <c r="BA63" s="6"/>
    </row>
    <row r="64" spans="17:53" x14ac:dyDescent="0.15">
      <c r="Q64" s="1"/>
      <c r="R64" s="1"/>
      <c r="S64" s="1"/>
      <c r="T64" s="1"/>
      <c r="BA64" s="6"/>
    </row>
    <row r="65" spans="3:53" x14ac:dyDescent="0.15">
      <c r="Q65" s="1"/>
      <c r="R65" s="3"/>
      <c r="S65" s="1"/>
      <c r="T65" s="1"/>
      <c r="BA65" s="6"/>
    </row>
    <row r="66" spans="3:53" x14ac:dyDescent="0.15">
      <c r="Q66" s="1"/>
      <c r="R66" s="3"/>
      <c r="S66" s="1"/>
      <c r="T66" s="1"/>
      <c r="BA66" s="6"/>
    </row>
    <row r="67" spans="3:53" x14ac:dyDescent="0.15">
      <c r="Q67" s="1"/>
      <c r="R67" s="3"/>
      <c r="S67" s="1"/>
      <c r="T67" s="1"/>
      <c r="BA67" s="6"/>
    </row>
    <row r="68" spans="3:53" x14ac:dyDescent="0.15">
      <c r="Q68" s="1"/>
      <c r="R68" s="3"/>
      <c r="S68" s="1"/>
      <c r="T68" s="1"/>
      <c r="BA68" s="6"/>
    </row>
    <row r="69" spans="3:53" x14ac:dyDescent="0.15">
      <c r="Q69" s="1"/>
      <c r="R69" s="3"/>
      <c r="S69" s="1"/>
      <c r="T69" s="1"/>
      <c r="BA69" s="6"/>
    </row>
    <row r="70" spans="3:53" x14ac:dyDescent="0.15">
      <c r="Q70" s="1"/>
      <c r="R70" s="3"/>
      <c r="S70" s="1"/>
      <c r="T70" s="1"/>
      <c r="BA70" s="6"/>
    </row>
    <row r="71" spans="3:53" x14ac:dyDescent="0.15">
      <c r="Q71" s="1"/>
      <c r="R71" s="3"/>
      <c r="S71" s="1"/>
      <c r="T71" s="1"/>
    </row>
    <row r="72" spans="3:53" x14ac:dyDescent="0.15">
      <c r="C72" s="1"/>
      <c r="D72" s="1"/>
      <c r="E72" s="1"/>
      <c r="F72" s="1"/>
      <c r="G72" s="1"/>
      <c r="H72" s="1"/>
      <c r="I72" s="1"/>
      <c r="J72" s="1"/>
      <c r="K72" s="1"/>
      <c r="L72" s="7"/>
      <c r="M72" s="6"/>
      <c r="N72" s="7"/>
      <c r="O72" s="6"/>
      <c r="P72" s="6"/>
      <c r="Q72" s="1"/>
      <c r="R72" s="3"/>
      <c r="S72" s="1"/>
      <c r="T72" s="1"/>
    </row>
    <row r="73" spans="3:53" x14ac:dyDescent="0.15">
      <c r="N73" s="8"/>
      <c r="O73" s="6"/>
      <c r="P73" s="6"/>
      <c r="Q73" s="1"/>
      <c r="R73" s="3"/>
      <c r="S73" s="1"/>
      <c r="T73" s="1"/>
    </row>
    <row r="74" spans="3:53" x14ac:dyDescent="0.15">
      <c r="N74" s="8"/>
      <c r="O74" s="6"/>
      <c r="P74" s="6"/>
      <c r="Q74" s="1"/>
      <c r="R74" s="3"/>
      <c r="S74" s="1"/>
      <c r="T74" s="1"/>
    </row>
    <row r="75" spans="3:53" x14ac:dyDescent="0.15">
      <c r="N75" s="8"/>
      <c r="O75" s="6"/>
      <c r="P75" s="6"/>
      <c r="Q75" s="1"/>
      <c r="R75" s="2"/>
      <c r="S75" s="2"/>
      <c r="T75" s="2"/>
    </row>
    <row r="76" spans="3:53" x14ac:dyDescent="0.15">
      <c r="N76" s="8"/>
      <c r="O76" s="6"/>
      <c r="P76" s="6"/>
      <c r="Q76" s="1"/>
      <c r="R76" s="3"/>
      <c r="S76" s="1"/>
      <c r="T76" s="1"/>
    </row>
    <row r="77" spans="3:53" x14ac:dyDescent="0.15">
      <c r="N77" s="8"/>
      <c r="O77" s="6"/>
      <c r="P77" s="6"/>
      <c r="Q77" s="1"/>
      <c r="R77" s="1"/>
      <c r="S77" s="1"/>
      <c r="T77" s="1"/>
    </row>
    <row r="78" spans="3:53" x14ac:dyDescent="0.15">
      <c r="N78" s="8"/>
      <c r="O78" s="6"/>
      <c r="P78" s="6"/>
      <c r="Q78" s="1"/>
      <c r="R78" s="2"/>
      <c r="S78" s="2"/>
      <c r="T78" s="2"/>
    </row>
    <row r="79" spans="3:53" x14ac:dyDescent="0.15">
      <c r="N79" s="8"/>
      <c r="O79" s="6"/>
      <c r="P79" s="6"/>
      <c r="Q79" s="1"/>
      <c r="R79" s="1"/>
      <c r="S79" s="1"/>
      <c r="T79" s="1"/>
    </row>
    <row r="80" spans="3:53" x14ac:dyDescent="0.15">
      <c r="N80" s="8"/>
      <c r="O80" s="6"/>
      <c r="P80" s="6"/>
      <c r="Q80" s="1"/>
      <c r="R80" s="1"/>
      <c r="S80" s="1"/>
      <c r="T80" s="1"/>
    </row>
    <row r="81" spans="14:20" x14ac:dyDescent="0.15">
      <c r="N81" s="8"/>
      <c r="O81" s="6"/>
      <c r="P81" s="6"/>
      <c r="Q81" s="1"/>
      <c r="R81" s="2"/>
      <c r="S81" s="2"/>
      <c r="T81" s="2"/>
    </row>
    <row r="82" spans="14:20" x14ac:dyDescent="0.15">
      <c r="N82" s="8"/>
      <c r="O82" s="6"/>
      <c r="P82" s="6"/>
      <c r="Q82" s="1"/>
      <c r="R82" s="3"/>
      <c r="S82" s="1"/>
      <c r="T82" s="1"/>
    </row>
    <row r="83" spans="14:20" x14ac:dyDescent="0.15">
      <c r="N83" s="8"/>
      <c r="O83" s="6"/>
      <c r="P83" s="6"/>
      <c r="Q83" s="1"/>
      <c r="R83" s="1"/>
      <c r="S83" s="1"/>
      <c r="T83" s="1"/>
    </row>
    <row r="84" spans="14:20" x14ac:dyDescent="0.15">
      <c r="N84" s="8"/>
      <c r="O84" s="6"/>
      <c r="P84" s="6"/>
      <c r="Q84" s="1"/>
      <c r="R84" s="2"/>
      <c r="S84" s="2"/>
      <c r="T84" s="2"/>
    </row>
    <row r="85" spans="14:20" x14ac:dyDescent="0.15">
      <c r="N85" s="8"/>
      <c r="O85" s="6"/>
      <c r="P85" s="6"/>
      <c r="Q85" s="1"/>
      <c r="R85" s="1"/>
      <c r="S85" s="1"/>
      <c r="T85" s="1"/>
    </row>
    <row r="86" spans="14:20" x14ac:dyDescent="0.15">
      <c r="N86" s="7"/>
      <c r="O86" s="5"/>
      <c r="P86" s="5"/>
      <c r="Q86" s="1"/>
      <c r="R86" s="3"/>
      <c r="S86" s="1"/>
      <c r="T86" s="1"/>
    </row>
    <row r="87" spans="14:20" x14ac:dyDescent="0.15">
      <c r="N87" s="7"/>
      <c r="O87" s="5"/>
      <c r="P87" s="5"/>
      <c r="Q87" s="1"/>
      <c r="R87" s="2"/>
      <c r="S87" s="2"/>
      <c r="T87" s="2"/>
    </row>
    <row r="88" spans="14:20" x14ac:dyDescent="0.15">
      <c r="N88" s="7"/>
      <c r="O88" s="5"/>
      <c r="P88" s="5"/>
      <c r="Q88" s="1"/>
      <c r="R88" s="1"/>
      <c r="S88" s="1"/>
      <c r="T88" s="1"/>
    </row>
    <row r="89" spans="14:20" x14ac:dyDescent="0.15">
      <c r="N89" s="7"/>
      <c r="O89" s="6"/>
      <c r="P89" s="6"/>
      <c r="Q89" s="1"/>
      <c r="R89" s="1"/>
      <c r="S89" s="1"/>
      <c r="T89" s="1"/>
    </row>
    <row r="90" spans="14:20" x14ac:dyDescent="0.15">
      <c r="N90" s="7"/>
      <c r="O90" s="6"/>
      <c r="P90" s="6"/>
      <c r="Q90" s="1"/>
      <c r="R90" s="2"/>
      <c r="S90" s="2"/>
      <c r="T90" s="2"/>
    </row>
    <row r="91" spans="14:20" x14ac:dyDescent="0.15">
      <c r="N91" s="7"/>
      <c r="O91" s="6"/>
      <c r="P91" s="6"/>
      <c r="Q91" s="1"/>
      <c r="R91" s="1"/>
      <c r="S91" s="1"/>
      <c r="T91" s="1"/>
    </row>
    <row r="92" spans="14:20" x14ac:dyDescent="0.15">
      <c r="N92" s="7"/>
      <c r="O92" s="6"/>
      <c r="P92" s="6"/>
      <c r="Q92" s="1"/>
      <c r="R92" s="3"/>
      <c r="S92" s="1"/>
      <c r="T92" s="1"/>
    </row>
    <row r="93" spans="14:20" x14ac:dyDescent="0.15">
      <c r="N93" s="7"/>
      <c r="O93" s="6"/>
      <c r="P93" s="6"/>
      <c r="Q93" s="1"/>
      <c r="R93" s="2"/>
      <c r="S93" s="2"/>
      <c r="T93" s="2"/>
    </row>
    <row r="94" spans="14:20" x14ac:dyDescent="0.15">
      <c r="N94" s="7"/>
      <c r="O94" s="6"/>
      <c r="P94" s="6"/>
      <c r="Q94" s="1"/>
      <c r="R94" s="3"/>
      <c r="S94" s="1"/>
      <c r="T94" s="1"/>
    </row>
    <row r="95" spans="14:20" x14ac:dyDescent="0.15">
      <c r="N95" s="7"/>
      <c r="O95" s="6"/>
      <c r="P95" s="6"/>
      <c r="Q95" s="1"/>
      <c r="R95" s="1"/>
      <c r="S95" s="1"/>
      <c r="T95" s="1"/>
    </row>
    <row r="96" spans="14:20" x14ac:dyDescent="0.15">
      <c r="N96" s="7"/>
      <c r="O96" s="6"/>
      <c r="P96" s="6"/>
      <c r="Q96" s="1"/>
      <c r="R96" s="2"/>
      <c r="S96" s="2"/>
      <c r="T96" s="2"/>
    </row>
    <row r="97" spans="17:20" x14ac:dyDescent="0.15">
      <c r="Q97" s="1"/>
      <c r="R97" s="1"/>
      <c r="S97" s="1"/>
      <c r="T97" s="1"/>
    </row>
    <row r="98" spans="17:20" x14ac:dyDescent="0.15">
      <c r="Q98" s="1"/>
      <c r="R98" s="3"/>
      <c r="S98" s="1"/>
      <c r="T98" s="1"/>
    </row>
    <row r="99" spans="17:20" x14ac:dyDescent="0.15">
      <c r="Q99" s="1"/>
      <c r="R99" s="2"/>
      <c r="S99" s="2"/>
      <c r="T99" s="2"/>
    </row>
    <row r="100" spans="17:20" x14ac:dyDescent="0.15">
      <c r="Q100" s="1"/>
      <c r="R100" s="3"/>
      <c r="S100" s="1"/>
      <c r="T100" s="1"/>
    </row>
    <row r="101" spans="17:20" x14ac:dyDescent="0.15">
      <c r="Q101" s="1"/>
      <c r="R101" s="1"/>
      <c r="S101" s="1"/>
      <c r="T101" s="1"/>
    </row>
    <row r="102" spans="17:20" x14ac:dyDescent="0.15">
      <c r="Q102" s="1"/>
      <c r="R102" s="2"/>
      <c r="S102" s="2"/>
      <c r="T102" s="2"/>
    </row>
    <row r="103" spans="17:20" x14ac:dyDescent="0.15">
      <c r="Q103" s="1"/>
      <c r="R103" s="1"/>
      <c r="S103" s="1"/>
      <c r="T103" s="1"/>
    </row>
    <row r="104" spans="17:20" x14ac:dyDescent="0.15">
      <c r="Q104" s="1"/>
      <c r="R104" s="1"/>
      <c r="S104" s="1"/>
      <c r="T104" s="1"/>
    </row>
    <row r="105" spans="17:20" x14ac:dyDescent="0.15">
      <c r="Q105" s="1"/>
      <c r="R105" s="2"/>
      <c r="S105" s="2"/>
      <c r="T105" s="2"/>
    </row>
    <row r="106" spans="17:20" x14ac:dyDescent="0.15">
      <c r="Q106" s="1"/>
      <c r="R106" s="3"/>
      <c r="S106" s="1"/>
      <c r="T106" s="1"/>
    </row>
    <row r="107" spans="17:20" x14ac:dyDescent="0.15">
      <c r="Q107" s="1"/>
      <c r="R107" s="1"/>
      <c r="S107" s="1"/>
      <c r="T107" s="1"/>
    </row>
    <row r="108" spans="17:20" x14ac:dyDescent="0.15">
      <c r="Q108" s="1"/>
      <c r="R108" s="2"/>
      <c r="S108" s="2"/>
      <c r="T108" s="2"/>
    </row>
    <row r="109" spans="17:20" x14ac:dyDescent="0.15">
      <c r="Q109" s="1"/>
      <c r="R109" s="1"/>
      <c r="S109" s="1"/>
      <c r="T109" s="1"/>
    </row>
    <row r="110" spans="17:20" x14ac:dyDescent="0.15">
      <c r="Q110" s="1"/>
      <c r="R110" s="3"/>
      <c r="S110" s="1"/>
      <c r="T110" s="1"/>
    </row>
    <row r="111" spans="17:20" x14ac:dyDescent="0.15">
      <c r="Q111" s="1"/>
      <c r="R111" s="2"/>
      <c r="S111" s="2"/>
      <c r="T111" s="2"/>
    </row>
    <row r="112" spans="17:20" x14ac:dyDescent="0.15">
      <c r="Q112" s="1"/>
      <c r="R112" s="1"/>
      <c r="S112" s="1"/>
      <c r="T112" s="1"/>
    </row>
    <row r="113" spans="17:20" x14ac:dyDescent="0.15">
      <c r="Q113" s="1"/>
      <c r="R113" s="1"/>
      <c r="S113" s="1"/>
      <c r="T113" s="1"/>
    </row>
    <row r="114" spans="17:20" x14ac:dyDescent="0.15">
      <c r="Q114" s="1"/>
      <c r="R114" s="2"/>
      <c r="S114" s="2"/>
      <c r="T114" s="2"/>
    </row>
    <row r="115" spans="17:20" x14ac:dyDescent="0.15">
      <c r="Q115" s="1"/>
      <c r="R115" s="1"/>
      <c r="S115" s="1"/>
      <c r="T115" s="1"/>
    </row>
    <row r="116" spans="17:20" x14ac:dyDescent="0.15">
      <c r="Q116" s="1"/>
      <c r="R116" s="3"/>
      <c r="S116" s="1"/>
      <c r="T116" s="1"/>
    </row>
    <row r="117" spans="17:20" x14ac:dyDescent="0.15">
      <c r="Q117" s="1"/>
      <c r="R117" s="3"/>
      <c r="S117" s="1"/>
      <c r="T117" s="1"/>
    </row>
    <row r="118" spans="17:20" x14ac:dyDescent="0.15">
      <c r="Q118" s="1"/>
      <c r="R118" s="3"/>
      <c r="S118" s="1"/>
      <c r="T118" s="1"/>
    </row>
    <row r="119" spans="17:20" x14ac:dyDescent="0.15">
      <c r="Q119" s="1"/>
      <c r="R119" s="3"/>
      <c r="S119" s="1"/>
      <c r="T119" s="1"/>
    </row>
    <row r="120" spans="17:20" x14ac:dyDescent="0.15">
      <c r="Q120" s="1"/>
      <c r="R120" s="3"/>
      <c r="S120" s="1"/>
      <c r="T120" s="1"/>
    </row>
    <row r="121" spans="17:20" x14ac:dyDescent="0.15">
      <c r="Q121" s="1"/>
      <c r="R121" s="3"/>
      <c r="S121" s="1"/>
      <c r="T121" s="1"/>
    </row>
    <row r="122" spans="17:20" x14ac:dyDescent="0.15">
      <c r="Q122" s="1"/>
      <c r="R122" s="3"/>
      <c r="S122" s="1"/>
      <c r="T122" s="1"/>
    </row>
    <row r="123" spans="17:20" x14ac:dyDescent="0.15">
      <c r="Q123" s="1"/>
      <c r="R123" s="3"/>
      <c r="S123" s="1"/>
      <c r="T123" s="1"/>
    </row>
    <row r="124" spans="17:20" x14ac:dyDescent="0.15">
      <c r="Q124" s="1"/>
      <c r="R124" s="3"/>
      <c r="S124" s="1"/>
      <c r="T124" s="1"/>
    </row>
    <row r="125" spans="17:20" x14ac:dyDescent="0.15">
      <c r="Q125" s="1"/>
      <c r="R125" s="2"/>
      <c r="S125" s="2"/>
      <c r="T125" s="2"/>
    </row>
    <row r="126" spans="17:20" x14ac:dyDescent="0.15">
      <c r="Q126" s="1"/>
      <c r="R126" s="3"/>
      <c r="S126" s="1"/>
      <c r="T126" s="1"/>
    </row>
    <row r="127" spans="17:20" x14ac:dyDescent="0.15">
      <c r="Q127" s="1"/>
      <c r="R127" s="1"/>
      <c r="S127" s="1"/>
      <c r="T127" s="1"/>
    </row>
    <row r="128" spans="17:20" x14ac:dyDescent="0.15">
      <c r="Q128" s="1"/>
      <c r="R128" s="2"/>
      <c r="S128" s="2"/>
      <c r="T128" s="2"/>
    </row>
    <row r="129" spans="17:20" x14ac:dyDescent="0.15">
      <c r="Q129" s="1"/>
      <c r="R129" s="1"/>
      <c r="S129" s="1"/>
      <c r="T129" s="1"/>
    </row>
    <row r="130" spans="17:20" x14ac:dyDescent="0.15">
      <c r="Q130" s="1"/>
      <c r="R130" s="3"/>
      <c r="S130" s="1"/>
      <c r="T130" s="1"/>
    </row>
    <row r="131" spans="17:20" x14ac:dyDescent="0.15">
      <c r="Q131" s="1"/>
      <c r="R131" s="2"/>
      <c r="S131" s="2"/>
      <c r="T131" s="2"/>
    </row>
    <row r="132" spans="17:20" x14ac:dyDescent="0.15">
      <c r="Q132" s="1"/>
      <c r="R132" s="3"/>
      <c r="S132" s="1"/>
      <c r="T132" s="1"/>
    </row>
    <row r="133" spans="17:20" x14ac:dyDescent="0.15">
      <c r="Q133" s="1"/>
      <c r="R133" s="1"/>
      <c r="S133" s="1"/>
      <c r="T133" s="1"/>
    </row>
    <row r="134" spans="17:20" x14ac:dyDescent="0.15">
      <c r="Q134" s="1"/>
      <c r="R134" s="2"/>
      <c r="S134" s="2"/>
      <c r="T134" s="2"/>
    </row>
    <row r="135" spans="17:20" x14ac:dyDescent="0.15">
      <c r="Q135" s="1"/>
      <c r="R135" s="1"/>
      <c r="S135" s="1"/>
      <c r="T135" s="1"/>
    </row>
    <row r="136" spans="17:20" x14ac:dyDescent="0.15">
      <c r="Q136" s="1"/>
      <c r="R136" s="1"/>
      <c r="S136" s="1"/>
      <c r="T136" s="1"/>
    </row>
    <row r="137" spans="17:20" x14ac:dyDescent="0.15">
      <c r="Q137" s="1"/>
      <c r="R137" s="2"/>
      <c r="S137" s="2"/>
      <c r="T137" s="2"/>
    </row>
    <row r="138" spans="17:20" x14ac:dyDescent="0.15">
      <c r="Q138" s="1"/>
      <c r="R138" s="3"/>
      <c r="S138" s="1"/>
      <c r="T138" s="1"/>
    </row>
    <row r="139" spans="17:20" x14ac:dyDescent="0.15">
      <c r="Q139" s="1"/>
      <c r="R139" s="1"/>
      <c r="S139" s="1"/>
      <c r="T139" s="1"/>
    </row>
    <row r="140" spans="17:20" x14ac:dyDescent="0.15">
      <c r="Q140" s="1"/>
      <c r="R140" s="2"/>
      <c r="S140" s="2"/>
      <c r="T140" s="2"/>
    </row>
    <row r="141" spans="17:20" x14ac:dyDescent="0.15">
      <c r="Q141" s="1"/>
      <c r="R141" s="1"/>
      <c r="S141" s="1"/>
      <c r="T141" s="1"/>
    </row>
    <row r="142" spans="17:20" x14ac:dyDescent="0.15">
      <c r="Q142" s="1"/>
      <c r="R142" s="3"/>
      <c r="S142" s="1"/>
      <c r="T142" s="1"/>
    </row>
    <row r="143" spans="17:20" x14ac:dyDescent="0.15">
      <c r="Q143" s="1"/>
      <c r="R143" s="2"/>
      <c r="S143" s="2"/>
      <c r="T143" s="2"/>
    </row>
    <row r="144" spans="17:20" x14ac:dyDescent="0.15">
      <c r="Q144" s="1"/>
      <c r="R144" s="1"/>
      <c r="S144" s="1"/>
      <c r="T144" s="1"/>
    </row>
    <row r="145" spans="17:20" x14ac:dyDescent="0.15">
      <c r="Q145" s="1"/>
      <c r="R145" s="1"/>
      <c r="S145" s="1"/>
      <c r="T145" s="1"/>
    </row>
    <row r="146" spans="17:20" x14ac:dyDescent="0.15">
      <c r="Q146" s="1"/>
      <c r="R146" s="2"/>
      <c r="S146" s="2"/>
      <c r="T146" s="2"/>
    </row>
    <row r="147" spans="17:20" x14ac:dyDescent="0.15">
      <c r="Q147" s="1"/>
      <c r="R147" s="1"/>
      <c r="S147" s="1"/>
      <c r="T147" s="1"/>
    </row>
    <row r="148" spans="17:20" x14ac:dyDescent="0.15">
      <c r="Q148" s="1"/>
      <c r="R148" s="3"/>
      <c r="S148" s="1"/>
      <c r="T148" s="1"/>
    </row>
    <row r="149" spans="17:20" x14ac:dyDescent="0.15">
      <c r="Q149" s="1"/>
      <c r="R149" s="2"/>
      <c r="S149" s="2"/>
      <c r="T149" s="2"/>
    </row>
    <row r="150" spans="17:20" x14ac:dyDescent="0.15">
      <c r="Q150" s="1"/>
      <c r="R150" s="3"/>
      <c r="S150" s="1"/>
      <c r="T150" s="1"/>
    </row>
    <row r="151" spans="17:20" x14ac:dyDescent="0.15">
      <c r="Q151" s="1"/>
      <c r="R151" s="1"/>
      <c r="S151" s="1"/>
      <c r="T151" s="1"/>
    </row>
    <row r="152" spans="17:20" x14ac:dyDescent="0.15">
      <c r="Q152" s="1"/>
      <c r="R152" s="2"/>
      <c r="S152" s="2"/>
      <c r="T152" s="2"/>
    </row>
    <row r="153" spans="17:20" x14ac:dyDescent="0.15">
      <c r="Q153" s="1"/>
      <c r="R153" s="1"/>
      <c r="S153" s="1"/>
      <c r="T153" s="1"/>
    </row>
    <row r="154" spans="17:20" x14ac:dyDescent="0.15">
      <c r="Q154" s="1"/>
      <c r="R154" s="3"/>
      <c r="S154" s="1"/>
      <c r="T154" s="1"/>
    </row>
    <row r="155" spans="17:20" x14ac:dyDescent="0.15">
      <c r="Q155" s="1"/>
      <c r="R155" s="2"/>
      <c r="S155" s="2"/>
      <c r="T155" s="2"/>
    </row>
    <row r="156" spans="17:20" x14ac:dyDescent="0.15">
      <c r="Q156" s="1"/>
      <c r="R156" s="3"/>
      <c r="S156" s="1"/>
      <c r="T156" s="1"/>
    </row>
    <row r="157" spans="17:20" x14ac:dyDescent="0.15">
      <c r="Q157" s="1"/>
      <c r="R157" s="1"/>
      <c r="S157" s="1"/>
      <c r="T157" s="1"/>
    </row>
    <row r="158" spans="17:20" x14ac:dyDescent="0.15">
      <c r="Q158" s="1"/>
      <c r="R158" s="2"/>
      <c r="S158" s="2"/>
      <c r="T158" s="2"/>
    </row>
    <row r="159" spans="17:20" x14ac:dyDescent="0.15">
      <c r="Q159" s="1"/>
      <c r="R159" s="3"/>
      <c r="S159" s="1"/>
      <c r="T159" s="1"/>
    </row>
    <row r="160" spans="17:20" x14ac:dyDescent="0.15">
      <c r="Q160" s="1"/>
      <c r="R160" s="1"/>
      <c r="S160" s="1"/>
      <c r="T160" s="1"/>
    </row>
    <row r="161" spans="17:20" x14ac:dyDescent="0.15">
      <c r="Q161" s="1"/>
      <c r="R161" s="1"/>
      <c r="S161" s="1"/>
      <c r="T161" s="1"/>
    </row>
    <row r="162" spans="17:20" x14ac:dyDescent="0.15">
      <c r="Q162" s="1"/>
      <c r="R162" s="3"/>
      <c r="S162" s="1"/>
      <c r="T162" s="1"/>
    </row>
    <row r="163" spans="17:20" x14ac:dyDescent="0.15">
      <c r="Q163" s="1"/>
      <c r="R163" s="1"/>
      <c r="S163" s="1"/>
      <c r="T163" s="1"/>
    </row>
    <row r="164" spans="17:20" x14ac:dyDescent="0.15">
      <c r="Q164" s="1"/>
      <c r="R164" s="1"/>
      <c r="S164" s="1"/>
      <c r="T164" s="1"/>
    </row>
    <row r="165" spans="17:20" x14ac:dyDescent="0.15">
      <c r="Q165" s="1"/>
      <c r="R165" s="3"/>
      <c r="S165" s="1"/>
      <c r="T165" s="1"/>
    </row>
    <row r="166" spans="17:20" x14ac:dyDescent="0.15">
      <c r="Q166" s="1"/>
      <c r="R166" s="1"/>
      <c r="S166" s="1"/>
      <c r="T166" s="1"/>
    </row>
    <row r="167" spans="17:20" x14ac:dyDescent="0.15">
      <c r="Q167" s="1"/>
      <c r="R167" s="3"/>
      <c r="S167" s="1"/>
      <c r="T167" s="1"/>
    </row>
    <row r="168" spans="17:20" x14ac:dyDescent="0.15">
      <c r="Q168" s="1"/>
      <c r="R168" s="3"/>
      <c r="S168" s="1"/>
      <c r="T168" s="1"/>
    </row>
    <row r="169" spans="17:20" x14ac:dyDescent="0.15">
      <c r="Q169" s="1"/>
      <c r="R169" s="3"/>
      <c r="S169" s="1"/>
      <c r="T169" s="1"/>
    </row>
    <row r="170" spans="17:20" x14ac:dyDescent="0.15">
      <c r="Q170" s="1"/>
      <c r="R170" s="3"/>
      <c r="S170" s="1"/>
      <c r="T170" s="1"/>
    </row>
    <row r="171" spans="17:20" x14ac:dyDescent="0.15">
      <c r="Q171" s="1"/>
      <c r="R171" s="3"/>
      <c r="S171" s="1"/>
      <c r="T171" s="1"/>
    </row>
    <row r="172" spans="17:20" x14ac:dyDescent="0.15">
      <c r="Q172" s="1"/>
      <c r="R172" s="3"/>
      <c r="S172" s="1"/>
      <c r="T172" s="1"/>
    </row>
    <row r="173" spans="17:20" x14ac:dyDescent="0.15">
      <c r="Q173" s="1"/>
      <c r="R173" s="3"/>
      <c r="S173" s="1"/>
      <c r="T173" s="1"/>
    </row>
    <row r="174" spans="17:20" x14ac:dyDescent="0.15">
      <c r="Q174" s="1"/>
      <c r="R174" s="3"/>
      <c r="S174" s="1"/>
      <c r="T174" s="1"/>
    </row>
    <row r="217" spans="17:20" x14ac:dyDescent="0.15">
      <c r="Q217" s="1"/>
      <c r="R217" s="3"/>
      <c r="S217" s="1"/>
      <c r="T217" s="1"/>
    </row>
    <row r="218" spans="17:20" x14ac:dyDescent="0.15">
      <c r="Q218" s="1"/>
      <c r="R218" s="3"/>
      <c r="S218" s="1"/>
      <c r="T218" s="1"/>
    </row>
    <row r="219" spans="17:20" x14ac:dyDescent="0.15">
      <c r="Q219" s="1"/>
      <c r="R219" s="3"/>
      <c r="S219" s="1"/>
      <c r="T219" s="1"/>
    </row>
    <row r="220" spans="17:20" x14ac:dyDescent="0.15">
      <c r="Q220" s="1"/>
      <c r="R220" s="3"/>
      <c r="S220" s="1"/>
      <c r="T220" s="1"/>
    </row>
    <row r="221" spans="17:20" x14ac:dyDescent="0.15">
      <c r="Q221" s="1"/>
      <c r="R221" s="3"/>
      <c r="S221" s="1"/>
      <c r="T221" s="1"/>
    </row>
    <row r="222" spans="17:20" x14ac:dyDescent="0.15">
      <c r="Q222" s="1"/>
      <c r="R222" s="3"/>
      <c r="S222" s="1"/>
      <c r="T222" s="1"/>
    </row>
    <row r="223" spans="17:20" x14ac:dyDescent="0.15">
      <c r="Q223" s="1"/>
      <c r="R223" s="3"/>
      <c r="S223" s="1"/>
      <c r="T223" s="1"/>
    </row>
    <row r="224" spans="17:20" x14ac:dyDescent="0.15">
      <c r="Q224" s="1"/>
      <c r="R224" s="3"/>
      <c r="S224" s="1"/>
      <c r="T224" s="1"/>
    </row>
  </sheetData>
  <mergeCells count="4">
    <mergeCell ref="B12:I12"/>
    <mergeCell ref="B14:I14"/>
    <mergeCell ref="B13:I13"/>
    <mergeCell ref="K1:K20"/>
  </mergeCells>
  <phoneticPr fontId="3"/>
  <pageMargins left="0.7" right="0.7" top="0.75" bottom="0.75" header="0.3" footer="0.3"/>
  <pageSetup paperSize="9" scale="4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3010C-341B-42BF-A46E-8AA1F39A9312}">
  <sheetPr>
    <pageSetUpPr fitToPage="1"/>
  </sheetPr>
  <dimension ref="A1:BJ224"/>
  <sheetViews>
    <sheetView zoomScale="85" zoomScaleNormal="85" workbookViewId="0">
      <pane xSplit="2" topLeftCell="C1" activePane="topRight" state="frozen"/>
      <selection pane="topRight"/>
    </sheetView>
  </sheetViews>
  <sheetFormatPr defaultRowHeight="13.5" x14ac:dyDescent="0.15"/>
  <cols>
    <col min="1" max="1" width="21.625" customWidth="1"/>
    <col min="2" max="2" width="9.25" customWidth="1"/>
    <col min="3" max="8" width="9" customWidth="1"/>
    <col min="15" max="16" width="9" customWidth="1"/>
    <col min="18" max="18" width="9.625" bestFit="1" customWidth="1"/>
    <col min="19" max="24" width="9.375" bestFit="1" customWidth="1"/>
    <col min="25" max="25" width="9.375" customWidth="1"/>
    <col min="26" max="26" width="9.375" bestFit="1" customWidth="1"/>
    <col min="27" max="28" width="10.375" bestFit="1" customWidth="1"/>
  </cols>
  <sheetData>
    <row r="1" spans="1:11" x14ac:dyDescent="0.15">
      <c r="A1" s="16" t="s">
        <v>74</v>
      </c>
      <c r="K1" s="38" t="s">
        <v>45</v>
      </c>
    </row>
    <row r="2" spans="1:11" x14ac:dyDescent="0.15">
      <c r="A2" s="16" t="s">
        <v>40</v>
      </c>
      <c r="K2" s="38"/>
    </row>
    <row r="3" spans="1:11" x14ac:dyDescent="0.15">
      <c r="A3" s="16"/>
      <c r="K3" s="38"/>
    </row>
    <row r="4" spans="1:11" x14ac:dyDescent="0.15">
      <c r="A4" s="16" t="s">
        <v>13</v>
      </c>
      <c r="K4" s="38"/>
    </row>
    <row r="5" spans="1:11" x14ac:dyDescent="0.15">
      <c r="A5" s="18" t="s">
        <v>49</v>
      </c>
      <c r="K5" s="38"/>
    </row>
    <row r="6" spans="1:11" x14ac:dyDescent="0.15">
      <c r="A6" s="17" t="s">
        <v>44</v>
      </c>
      <c r="K6" s="38"/>
    </row>
    <row r="7" spans="1:11" x14ac:dyDescent="0.15">
      <c r="A7" s="17" t="s">
        <v>15</v>
      </c>
      <c r="K7" s="38"/>
    </row>
    <row r="8" spans="1:11" x14ac:dyDescent="0.15">
      <c r="A8" s="17" t="s">
        <v>46</v>
      </c>
      <c r="K8" s="38"/>
    </row>
    <row r="9" spans="1:11" x14ac:dyDescent="0.15">
      <c r="A9" s="17" t="s">
        <v>71</v>
      </c>
      <c r="K9" s="38"/>
    </row>
    <row r="10" spans="1:11" x14ac:dyDescent="0.15">
      <c r="A10" s="17" t="s">
        <v>33</v>
      </c>
      <c r="K10" s="38"/>
    </row>
    <row r="11" spans="1:11" x14ac:dyDescent="0.15">
      <c r="A11" s="12"/>
      <c r="K11" s="38"/>
    </row>
    <row r="12" spans="1:11" x14ac:dyDescent="0.15">
      <c r="A12" s="9" t="s">
        <v>21</v>
      </c>
      <c r="B12" s="36" t="s">
        <v>27</v>
      </c>
      <c r="C12" s="37"/>
      <c r="D12" s="37"/>
      <c r="E12" s="37"/>
      <c r="F12" s="37"/>
      <c r="G12" s="37"/>
      <c r="H12" s="37"/>
      <c r="I12" s="37"/>
      <c r="K12" s="38"/>
    </row>
    <row r="13" spans="1:11" x14ac:dyDescent="0.15">
      <c r="A13" s="9" t="s">
        <v>22</v>
      </c>
      <c r="B13" s="36" t="s">
        <v>26</v>
      </c>
      <c r="C13" s="37"/>
      <c r="D13" s="37"/>
      <c r="E13" s="37"/>
      <c r="F13" s="37"/>
      <c r="G13" s="37"/>
      <c r="H13" s="37"/>
      <c r="I13" s="37"/>
      <c r="K13" s="38"/>
    </row>
    <row r="14" spans="1:11" x14ac:dyDescent="0.15">
      <c r="A14" s="9" t="s">
        <v>12</v>
      </c>
      <c r="B14" s="36" t="s">
        <v>28</v>
      </c>
      <c r="C14" s="36"/>
      <c r="D14" s="36"/>
      <c r="E14" s="36"/>
      <c r="F14" s="36"/>
      <c r="G14" s="36"/>
      <c r="H14" s="36"/>
      <c r="I14" s="36"/>
      <c r="K14" s="38"/>
    </row>
    <row r="15" spans="1:11" x14ac:dyDescent="0.15">
      <c r="A15" s="12"/>
      <c r="K15" s="38"/>
    </row>
    <row r="16" spans="1:11" x14ac:dyDescent="0.15">
      <c r="A16" s="1"/>
      <c r="B16" s="9" t="s">
        <v>16</v>
      </c>
      <c r="C16" s="9" t="s">
        <v>14</v>
      </c>
      <c r="D16" s="5"/>
      <c r="K16" s="38"/>
    </row>
    <row r="17" spans="1:62" x14ac:dyDescent="0.15">
      <c r="A17" s="9" t="s">
        <v>39</v>
      </c>
      <c r="B17" s="11">
        <v>22</v>
      </c>
      <c r="C17" s="27">
        <f>VLOOKUP(B17,$B$28:$BB$46,17,FALSE)</f>
        <v>0.12760480150121442</v>
      </c>
      <c r="D17" s="28">
        <f>VLOOKUP(B17,$B$28:$BB$46,34,FALSE)</f>
        <v>7.6787255676132359E-3</v>
      </c>
      <c r="K17" s="38"/>
    </row>
    <row r="18" spans="1:62" x14ac:dyDescent="0.15">
      <c r="A18" s="9" t="s">
        <v>3</v>
      </c>
      <c r="B18" s="11">
        <v>34</v>
      </c>
      <c r="C18" s="21">
        <v>0.1</v>
      </c>
      <c r="E18" s="16" t="s">
        <v>37</v>
      </c>
      <c r="K18" s="38"/>
    </row>
    <row r="19" spans="1:62" x14ac:dyDescent="0.15">
      <c r="A19" s="23" t="s">
        <v>47</v>
      </c>
      <c r="B19" s="24">
        <v>28</v>
      </c>
      <c r="C19" s="27">
        <f>VLOOKUP(B19,$B$28:$BB$46,17,FALSE)</f>
        <v>0.12654805881014664</v>
      </c>
      <c r="D19" s="28">
        <f>VLOOKUP(B19,$B$28:$BB$46,34,FALSE)</f>
        <v>4.38062431380938E-3</v>
      </c>
      <c r="E19" s="5">
        <f>1-_xlfn.NORM.DIST(ABS(C19-C$17)/SQRT(D$17^2+D19^2),0,1,TRUE)</f>
        <v>0.45242551814212462</v>
      </c>
      <c r="F19" s="26" t="str">
        <f>"粗割合：P"&amp;IF(E19&lt;0.001,"&lt;0.001","="&amp;FIXED(E19,3))</f>
        <v>粗割合：P=0.452</v>
      </c>
      <c r="G19" s="1"/>
      <c r="H19" s="1"/>
      <c r="I19" s="1"/>
      <c r="J19" s="1"/>
      <c r="K19" s="38"/>
      <c r="L19" s="1"/>
      <c r="M19" s="1"/>
      <c r="N19" s="1"/>
    </row>
    <row r="20" spans="1:62" x14ac:dyDescent="0.15">
      <c r="A20" s="23" t="s">
        <v>48</v>
      </c>
      <c r="B20" s="25">
        <f>+B19</f>
        <v>28</v>
      </c>
      <c r="C20" s="27">
        <f>VLOOKUP(B19,$B$28:$BB$46,18,FALSE)</f>
        <v>0.12661438553648263</v>
      </c>
      <c r="D20" s="28">
        <f>VLOOKUP(B20,$B$28:$BB$46,35,FALSE)</f>
        <v>4.4249011818071815E-3</v>
      </c>
      <c r="E20" s="5">
        <f>1-_xlfn.NORM.DIST(ABS(C20-C$17)/SQRT(D$17^2+D20^2),0,1,TRUE)</f>
        <v>0.45550902854455466</v>
      </c>
      <c r="F20" s="26" t="str">
        <f>"年齢調整割合：P"&amp;IF(E20&lt;0.001,"&lt;0.001","="&amp;FIXED(E20,3))</f>
        <v>年齢調整割合：P=0.456</v>
      </c>
      <c r="G20" s="1"/>
      <c r="H20" s="1"/>
      <c r="I20" s="1"/>
      <c r="J20" s="1"/>
      <c r="K20" s="38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pans="1:62" x14ac:dyDescent="0.15"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62" x14ac:dyDescent="0.15">
      <c r="B22" s="9" t="s">
        <v>16</v>
      </c>
      <c r="C22" s="15" t="str">
        <f>+C27</f>
        <v>20～29歳</v>
      </c>
      <c r="D22" s="15" t="str">
        <f t="shared" ref="D22:I22" si="0">+D27</f>
        <v>30～39歳</v>
      </c>
      <c r="E22" s="15" t="str">
        <f t="shared" si="0"/>
        <v>40～49歳</v>
      </c>
      <c r="F22" s="15" t="str">
        <f t="shared" si="0"/>
        <v>50～59歳</v>
      </c>
      <c r="G22" s="15" t="str">
        <f t="shared" si="0"/>
        <v>60～69歳</v>
      </c>
      <c r="H22" s="15" t="str">
        <f t="shared" si="0"/>
        <v>70～79歳</v>
      </c>
      <c r="I22" s="15" t="str">
        <f t="shared" si="0"/>
        <v>80歳以上</v>
      </c>
      <c r="J22" s="9" t="s">
        <v>0</v>
      </c>
    </row>
    <row r="23" spans="1:62" x14ac:dyDescent="0.15">
      <c r="A23" s="9" t="s">
        <v>18</v>
      </c>
      <c r="B23" s="25">
        <f>B17</f>
        <v>22</v>
      </c>
      <c r="C23" s="5">
        <f>VLOOKUP($B23,$B$28:$I$46,2,FALSE)</f>
        <v>0</v>
      </c>
      <c r="D23" s="5">
        <f>VLOOKUP($B23,$B$28:$I$46,3,FALSE)</f>
        <v>0</v>
      </c>
      <c r="E23" s="5">
        <f>VLOOKUP($B23,$B$28:$I$46,4,FALSE)</f>
        <v>185</v>
      </c>
      <c r="F23" s="5">
        <f>VLOOKUP($B23,$B$28:$I$46,5,FALSE)</f>
        <v>277</v>
      </c>
      <c r="G23" s="5">
        <f>VLOOKUP($B23,$B$28:$I$46,6,FALSE)</f>
        <v>486</v>
      </c>
      <c r="H23" s="5">
        <f>VLOOKUP($B23,$B$28:$I$46,7,FALSE)</f>
        <v>445</v>
      </c>
      <c r="I23" s="5">
        <f>VLOOKUP($B23,$B$28:$I$46,8,FALSE)</f>
        <v>495</v>
      </c>
      <c r="J23" s="5">
        <f>SUM(C23:I23)</f>
        <v>1888</v>
      </c>
      <c r="S23" s="1"/>
      <c r="AB23" t="str">
        <f>IFERROR(SQRT(K28*(1-K28)/0),"")</f>
        <v/>
      </c>
    </row>
    <row r="24" spans="1:62" x14ac:dyDescent="0.15">
      <c r="A24" s="9" t="s">
        <v>38</v>
      </c>
      <c r="B24" s="5"/>
      <c r="C24" s="5"/>
      <c r="D24" s="5"/>
      <c r="E24" s="5"/>
      <c r="F24" s="5"/>
      <c r="G24" s="5"/>
      <c r="H24" s="5"/>
      <c r="I24" s="5"/>
      <c r="S24" s="1"/>
    </row>
    <row r="25" spans="1:62" x14ac:dyDescent="0.15">
      <c r="A25" s="9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</row>
    <row r="26" spans="1:62" x14ac:dyDescent="0.15">
      <c r="C26" s="9" t="s">
        <v>55</v>
      </c>
      <c r="D26" s="1"/>
      <c r="E26" s="1"/>
      <c r="F26" s="1"/>
      <c r="G26" s="1"/>
      <c r="H26" s="1"/>
      <c r="I26" s="1"/>
      <c r="J26" s="1"/>
      <c r="K26" s="9" t="s">
        <v>25</v>
      </c>
      <c r="L26" s="1"/>
      <c r="M26" s="1"/>
      <c r="N26" s="1"/>
      <c r="O26" s="1"/>
      <c r="P26" s="1"/>
      <c r="Q26" s="1"/>
      <c r="R26" s="1"/>
      <c r="S26" s="1"/>
      <c r="T26" s="9"/>
      <c r="U26" s="1"/>
      <c r="V26" s="1"/>
      <c r="W26" s="1"/>
      <c r="X26" s="1"/>
      <c r="Y26" s="1"/>
      <c r="Z26" s="1"/>
      <c r="AA26" s="1"/>
      <c r="AB26" s="9" t="s">
        <v>11</v>
      </c>
      <c r="AC26" s="1"/>
      <c r="AD26" s="1"/>
      <c r="AE26" s="1"/>
      <c r="AF26" s="1"/>
      <c r="AG26" s="1"/>
      <c r="AH26" s="1"/>
      <c r="AI26" s="1"/>
      <c r="AJ26" s="1"/>
      <c r="AK26" s="9" t="s">
        <v>19</v>
      </c>
      <c r="AL26" s="1"/>
      <c r="AM26" s="1"/>
      <c r="AN26" s="1"/>
      <c r="AO26" s="1"/>
      <c r="AP26" s="1"/>
      <c r="AQ26" s="1"/>
      <c r="AR26" s="1"/>
      <c r="AS26" s="1"/>
      <c r="AT26" s="9" t="s">
        <v>64</v>
      </c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</row>
    <row r="27" spans="1:62" x14ac:dyDescent="0.15">
      <c r="B27" s="14" t="s">
        <v>17</v>
      </c>
      <c r="C27" s="32" t="s">
        <v>4</v>
      </c>
      <c r="D27" s="32" t="s">
        <v>5</v>
      </c>
      <c r="E27" s="32" t="s">
        <v>6</v>
      </c>
      <c r="F27" s="32" t="s">
        <v>7</v>
      </c>
      <c r="G27" s="32" t="s">
        <v>8</v>
      </c>
      <c r="H27" s="32" t="s">
        <v>53</v>
      </c>
      <c r="I27" s="32" t="s">
        <v>54</v>
      </c>
      <c r="J27" s="15" t="s">
        <v>0</v>
      </c>
      <c r="K27" s="22" t="str">
        <f>+C27</f>
        <v>20～29歳</v>
      </c>
      <c r="L27" s="22" t="str">
        <f t="shared" ref="L27:Q27" si="1">+D27</f>
        <v>30～39歳</v>
      </c>
      <c r="M27" s="22" t="str">
        <f t="shared" si="1"/>
        <v>40～49歳</v>
      </c>
      <c r="N27" s="22" t="str">
        <f t="shared" si="1"/>
        <v>50～59歳</v>
      </c>
      <c r="O27" s="22" t="str">
        <f t="shared" si="1"/>
        <v>60～69歳</v>
      </c>
      <c r="P27" s="22" t="str">
        <f t="shared" si="1"/>
        <v>70～79歳</v>
      </c>
      <c r="Q27" s="22" t="str">
        <f t="shared" si="1"/>
        <v>80歳以上</v>
      </c>
      <c r="R27" s="15" t="s">
        <v>30</v>
      </c>
      <c r="S27" s="15" t="s">
        <v>31</v>
      </c>
      <c r="T27" s="22"/>
      <c r="U27" s="22"/>
      <c r="V27" s="22"/>
      <c r="W27" s="22"/>
      <c r="X27" s="22"/>
      <c r="Y27" s="22"/>
      <c r="Z27" s="22"/>
      <c r="AA27" s="15"/>
      <c r="AB27" s="22" t="str">
        <f t="shared" ref="AB27:AH27" si="2">+C27</f>
        <v>20～29歳</v>
      </c>
      <c r="AC27" s="22" t="str">
        <f t="shared" si="2"/>
        <v>30～39歳</v>
      </c>
      <c r="AD27" s="22" t="str">
        <f t="shared" si="2"/>
        <v>40～49歳</v>
      </c>
      <c r="AE27" s="22" t="str">
        <f t="shared" si="2"/>
        <v>50～59歳</v>
      </c>
      <c r="AF27" s="22" t="str">
        <f t="shared" si="2"/>
        <v>60～69歳</v>
      </c>
      <c r="AG27" s="22" t="str">
        <f t="shared" si="2"/>
        <v>70～79歳</v>
      </c>
      <c r="AH27" s="22" t="str">
        <f t="shared" si="2"/>
        <v>80歳以上</v>
      </c>
      <c r="AI27" s="15" t="s">
        <v>30</v>
      </c>
      <c r="AJ27" s="15" t="s">
        <v>31</v>
      </c>
      <c r="AK27" s="22" t="str">
        <f t="shared" ref="AK27:AQ27" si="3">+C27</f>
        <v>20～29歳</v>
      </c>
      <c r="AL27" s="22" t="str">
        <f t="shared" si="3"/>
        <v>30～39歳</v>
      </c>
      <c r="AM27" s="22" t="str">
        <f t="shared" si="3"/>
        <v>40～49歳</v>
      </c>
      <c r="AN27" s="22" t="str">
        <f t="shared" si="3"/>
        <v>50～59歳</v>
      </c>
      <c r="AO27" s="22" t="str">
        <f t="shared" si="3"/>
        <v>60～69歳</v>
      </c>
      <c r="AP27" s="22" t="str">
        <f t="shared" si="3"/>
        <v>70～79歳</v>
      </c>
      <c r="AQ27" s="22" t="str">
        <f t="shared" si="3"/>
        <v>80歳以上</v>
      </c>
      <c r="AR27" s="15" t="s">
        <v>30</v>
      </c>
      <c r="AS27" s="15" t="s">
        <v>31</v>
      </c>
      <c r="AT27" s="22" t="str">
        <f t="shared" ref="AT27:AZ27" si="4">+C27</f>
        <v>20～29歳</v>
      </c>
      <c r="AU27" s="22" t="str">
        <f t="shared" si="4"/>
        <v>30～39歳</v>
      </c>
      <c r="AV27" s="22" t="str">
        <f t="shared" si="4"/>
        <v>40～49歳</v>
      </c>
      <c r="AW27" s="22" t="str">
        <f t="shared" si="4"/>
        <v>50～59歳</v>
      </c>
      <c r="AX27" s="22" t="str">
        <f t="shared" si="4"/>
        <v>60～69歳</v>
      </c>
      <c r="AY27" s="22" t="str">
        <f t="shared" si="4"/>
        <v>70～79歳</v>
      </c>
      <c r="AZ27" s="22" t="str">
        <f t="shared" si="4"/>
        <v>80歳以上</v>
      </c>
      <c r="BA27" s="15" t="s">
        <v>30</v>
      </c>
      <c r="BB27" s="15" t="s">
        <v>31</v>
      </c>
    </row>
    <row r="28" spans="1:62" x14ac:dyDescent="0.15">
      <c r="A28" s="12" t="s">
        <v>43</v>
      </c>
      <c r="B28" s="24">
        <v>12</v>
      </c>
      <c r="C28" s="10"/>
      <c r="D28" s="10"/>
      <c r="E28" s="10">
        <v>373</v>
      </c>
      <c r="F28" s="10">
        <v>528</v>
      </c>
      <c r="G28" s="10">
        <v>619</v>
      </c>
      <c r="H28" s="10">
        <v>487</v>
      </c>
      <c r="I28" s="10">
        <v>454</v>
      </c>
      <c r="J28" s="6">
        <f t="shared" ref="J28:J46" si="5">SUM(C28:I28)</f>
        <v>2461</v>
      </c>
      <c r="K28" s="19"/>
      <c r="L28" s="19"/>
      <c r="M28" s="19">
        <v>0.11516851957600688</v>
      </c>
      <c r="N28" s="19">
        <v>0.14291214926439194</v>
      </c>
      <c r="O28" s="19">
        <v>0.12501559629535153</v>
      </c>
      <c r="P28" s="19">
        <v>0.12701545556030391</v>
      </c>
      <c r="Q28" s="19">
        <v>0.12901531482525633</v>
      </c>
      <c r="R28" s="20">
        <f>SUMPRODUCT(C28:I28,K28:Q28)/J28</f>
        <v>0.12849638622869014</v>
      </c>
      <c r="S28" s="20">
        <f>SUMPRODUCT(C$23:I$23,K28:Q28)/J$23</f>
        <v>0.12819644058801685</v>
      </c>
      <c r="T28" s="4" t="s">
        <v>29</v>
      </c>
      <c r="U28" s="4" t="s">
        <v>29</v>
      </c>
      <c r="V28" s="4" t="s">
        <v>29</v>
      </c>
      <c r="W28" s="4" t="s">
        <v>29</v>
      </c>
      <c r="X28" s="4" t="s">
        <v>29</v>
      </c>
      <c r="Y28" s="4" t="s">
        <v>29</v>
      </c>
      <c r="Z28" s="4" t="s">
        <v>29</v>
      </c>
      <c r="AA28" s="4" t="s">
        <v>29</v>
      </c>
      <c r="AB28" s="20">
        <f t="shared" ref="AB28:AG43" si="6">IFERROR(SQRT(K28*(1-K28)/C28),0)</f>
        <v>0</v>
      </c>
      <c r="AC28" s="20">
        <f t="shared" si="6"/>
        <v>0</v>
      </c>
      <c r="AD28" s="20">
        <f t="shared" si="6"/>
        <v>1.6528854587670901E-2</v>
      </c>
      <c r="AE28" s="20">
        <f t="shared" si="6"/>
        <v>1.523106542221781E-2</v>
      </c>
      <c r="AF28" s="20">
        <f t="shared" si="6"/>
        <v>1.3293426228850443E-2</v>
      </c>
      <c r="AG28" s="20">
        <f t="shared" si="6"/>
        <v>1.508923012373826E-2</v>
      </c>
      <c r="AH28" s="20">
        <f>IFERROR(SQRT(Q28*(1-Q28)/I28),0)</f>
        <v>1.5732508178324559E-2</v>
      </c>
      <c r="AI28" s="27">
        <f t="shared" ref="AI28:AI46" si="7">SQRT(R28*(1-R28)/J28)</f>
        <v>6.7456568703950139E-3</v>
      </c>
      <c r="AJ28" s="27" cm="1">
        <f t="array" ref="AJ28">SQRT(SUMPRODUCT(C$23:I$23^2,AB28:AH28^2))/J$23</f>
        <v>6.9992188223083236E-3</v>
      </c>
      <c r="AK28" s="5">
        <f t="shared" ref="AK28:AK42" si="8">1.64*AB28</f>
        <v>0</v>
      </c>
      <c r="AL28" s="5">
        <f t="shared" ref="AL28:AL42" si="9">1.64*AC28</f>
        <v>0</v>
      </c>
      <c r="AM28" s="5">
        <f t="shared" ref="AM28:AM42" si="10">1.64*AD28</f>
        <v>2.7107321523780276E-2</v>
      </c>
      <c r="AN28" s="5">
        <f t="shared" ref="AN28:AN42" si="11">1.64*AE28</f>
        <v>2.4978947292437208E-2</v>
      </c>
      <c r="AO28" s="5">
        <f t="shared" ref="AO28:AO42" si="12">1.64*AF28</f>
        <v>2.1801219015314725E-2</v>
      </c>
      <c r="AP28" s="5">
        <f t="shared" ref="AP28:AP42" si="13">1.64*AG28</f>
        <v>2.4746337402930745E-2</v>
      </c>
      <c r="AQ28" s="5">
        <f t="shared" ref="AQ28:AQ42" si="14">1.64*AH28</f>
        <v>2.5801313412452277E-2</v>
      </c>
      <c r="AR28" s="5">
        <f t="shared" ref="AR28:AR42" si="15">1.64*AI28</f>
        <v>1.1062877267447823E-2</v>
      </c>
      <c r="AS28" s="5">
        <f t="shared" ref="AS28:AS42" si="16">1.64*AJ28</f>
        <v>1.147871886858565E-2</v>
      </c>
      <c r="AT28" s="20" cm="1">
        <f t="array" ref="AT28">INDEX($K$28:$S$46,ROW()-27,1)</f>
        <v>0</v>
      </c>
      <c r="AU28" s="20" cm="1">
        <f t="array" ref="AU28">INDEX($K$28:$S$46,ROW()-27,2)</f>
        <v>0</v>
      </c>
      <c r="AV28" s="20" cm="1">
        <f t="array" ref="AV28">INDEX($K$28:$S$46,ROW()-27,3)</f>
        <v>0.11516851957600688</v>
      </c>
      <c r="AW28" s="20" cm="1">
        <f t="array" ref="AW28">INDEX($K$28:$S$46,ROW()-27,4)</f>
        <v>0.14291214926439194</v>
      </c>
      <c r="AX28" s="20" cm="1">
        <f t="array" ref="AX28">INDEX($K$28:$S$46,ROW()-27,5)</f>
        <v>0.12501559629535153</v>
      </c>
      <c r="AY28" s="20" cm="1">
        <f t="array" ref="AY28">INDEX($K$28:$S$46,ROW()-27,6)</f>
        <v>0.12701545556030391</v>
      </c>
      <c r="AZ28" s="20" cm="1">
        <f t="array" ref="AZ28">INDEX($K$28:$S$46,ROW()-27,7)</f>
        <v>0.12901531482525633</v>
      </c>
      <c r="BA28" s="20" cm="1">
        <f t="array" ref="BA28">INDEX($K$28:$S$46,ROW()-27,8)</f>
        <v>0.12849638622869014</v>
      </c>
      <c r="BB28" s="20" cm="1">
        <f t="array" ref="BB28">INDEX($K$28:$S$46,ROW()-27,9)</f>
        <v>0.12819644058801685</v>
      </c>
    </row>
    <row r="29" spans="1:62" x14ac:dyDescent="0.15">
      <c r="A29" s="26"/>
      <c r="B29" s="24">
        <v>13</v>
      </c>
      <c r="C29" s="10"/>
      <c r="D29" s="10"/>
      <c r="E29" s="10">
        <v>385</v>
      </c>
      <c r="F29" s="10">
        <v>428</v>
      </c>
      <c r="G29" s="10">
        <v>550</v>
      </c>
      <c r="H29" s="10">
        <v>468</v>
      </c>
      <c r="I29" s="10">
        <v>480</v>
      </c>
      <c r="J29" s="6">
        <f t="shared" si="5"/>
        <v>2311</v>
      </c>
      <c r="K29" s="19"/>
      <c r="L29" s="19"/>
      <c r="M29" s="19">
        <v>0.13731782656291514</v>
      </c>
      <c r="N29" s="19">
        <v>0.10751729660362436</v>
      </c>
      <c r="O29" s="19">
        <v>0.14159320251769175</v>
      </c>
      <c r="P29" s="19">
        <v>0.14295851620092187</v>
      </c>
      <c r="Q29" s="19">
        <v>0.14432382988415202</v>
      </c>
      <c r="R29" s="20">
        <f t="shared" ref="R29:R46" si="17">SUMPRODUCT(C29:I29,K29:Q29)/J29</f>
        <v>0.13541369601221481</v>
      </c>
      <c r="S29" s="20">
        <f t="shared" ref="S29:S46" si="18">SUMPRODUCT(C$23:I$23,K29:Q29)/J$23</f>
        <v>0.13721251112235536</v>
      </c>
      <c r="T29" s="4" t="s">
        <v>29</v>
      </c>
      <c r="U29" s="4" t="s">
        <v>29</v>
      </c>
      <c r="V29" s="4" t="s">
        <v>29</v>
      </c>
      <c r="W29" s="4" t="s">
        <v>29</v>
      </c>
      <c r="X29" s="4" t="s">
        <v>29</v>
      </c>
      <c r="Y29" s="4" t="s">
        <v>29</v>
      </c>
      <c r="Z29" s="4" t="s">
        <v>29</v>
      </c>
      <c r="AA29" s="4" t="s">
        <v>29</v>
      </c>
      <c r="AB29" s="20">
        <f t="shared" si="6"/>
        <v>0</v>
      </c>
      <c r="AC29" s="20">
        <f t="shared" si="6"/>
        <v>0</v>
      </c>
      <c r="AD29" s="20">
        <f t="shared" si="6"/>
        <v>1.7541167983069591E-2</v>
      </c>
      <c r="AE29" s="20">
        <f t="shared" si="6"/>
        <v>1.4973288329514256E-2</v>
      </c>
      <c r="AF29" s="20">
        <f t="shared" si="6"/>
        <v>1.4865736536104252E-2</v>
      </c>
      <c r="AG29" s="20">
        <f t="shared" si="6"/>
        <v>1.618016742954749E-2</v>
      </c>
      <c r="AH29" s="20">
        <f t="shared" ref="AH29:AH46" si="19">IFERROR(SQRT(Q29*(1-Q29)/I29),0)</f>
        <v>1.6039954151776378E-2</v>
      </c>
      <c r="AI29" s="27">
        <f t="shared" si="7"/>
        <v>7.1176314907025829E-3</v>
      </c>
      <c r="AJ29" s="27" cm="1">
        <f t="array" ref="AJ29">SQRT(SUMPRODUCT(C$23:I$23^2,AB29:AH29^2))/J$23</f>
        <v>7.3927649835269366E-3</v>
      </c>
      <c r="AK29" s="5">
        <f t="shared" si="8"/>
        <v>0</v>
      </c>
      <c r="AL29" s="5">
        <f t="shared" si="9"/>
        <v>0</v>
      </c>
      <c r="AM29" s="5">
        <f t="shared" si="10"/>
        <v>2.8767515492234129E-2</v>
      </c>
      <c r="AN29" s="5">
        <f t="shared" si="11"/>
        <v>2.4556192860403378E-2</v>
      </c>
      <c r="AO29" s="5">
        <f t="shared" si="12"/>
        <v>2.4379807919210971E-2</v>
      </c>
      <c r="AP29" s="5">
        <f t="shared" si="13"/>
        <v>2.6535474584457881E-2</v>
      </c>
      <c r="AQ29" s="5">
        <f t="shared" si="14"/>
        <v>2.630552480891326E-2</v>
      </c>
      <c r="AR29" s="5">
        <f t="shared" si="15"/>
        <v>1.1672915644752235E-2</v>
      </c>
      <c r="AS29" s="5">
        <f t="shared" si="16"/>
        <v>1.2124134572984176E-2</v>
      </c>
      <c r="AT29" s="20" t="e">
        <f>AVERAGE(INDEX($K$28:$S$46,ROW()-27-1,1),INDEX($K$28:$S$46,ROW()-27,1),INDEX($K$28:$S$46,ROW()-27+1,1))</f>
        <v>#DIV/0!</v>
      </c>
      <c r="AU29" s="20" t="e">
        <f t="shared" ref="AU29:AU45" si="20">AVERAGE(INDEX($K$28:$S$46,ROW()-27-1,2),INDEX($K$28:$S$46,ROW()-27,2),INDEX($K$28:$S$46,ROW()-27+1,2))</f>
        <v>#DIV/0!</v>
      </c>
      <c r="AV29" s="20">
        <f t="shared" ref="AV29:AV45" si="21">AVERAGE(INDEX($K$28:$S$46,ROW()-27-1,3),INDEX($K$28:$S$46,ROW()-27,3),INDEX($K$28:$S$46,ROW()-27+1,3))</f>
        <v>0.12900490830882236</v>
      </c>
      <c r="AW29" s="20">
        <f t="shared" ref="AW29:AW45" si="22">AVERAGE(INDEX($K$28:$S$46,ROW()-27-1,4),INDEX($K$28:$S$46,ROW()-27,4),INDEX($K$28:$S$46,ROW()-27+1,4))</f>
        <v>0.13014536658970566</v>
      </c>
      <c r="AX29" s="20">
        <f t="shared" ref="AX29:AX45" si="23">AVERAGE(INDEX($K$28:$S$46,ROW()-27-1,5),INDEX($K$28:$S$46,ROW()-27,5),INDEX($K$28:$S$46,ROW()-27+1,5))</f>
        <v>0.12683603743739832</v>
      </c>
      <c r="AY29" s="20">
        <f t="shared" ref="AY29:AY45" si="24">AVERAGE(INDEX($K$28:$S$46,ROW()-27-1,6),INDEX($K$28:$S$46,ROW()-27,6),INDEX($K$28:$S$46,ROW()-27+1,6))</f>
        <v>0.13001633992889325</v>
      </c>
      <c r="AZ29" s="20">
        <f t="shared" ref="AZ29:AZ45" si="25">AVERAGE(INDEX($K$28:$S$46,ROW()-27-1,7),INDEX($K$28:$S$46,ROW()-27,7),INDEX($K$28:$S$46,ROW()-27+1,7))</f>
        <v>0.13319664242038817</v>
      </c>
      <c r="BA29" s="20">
        <f t="shared" ref="BA29:BA45" si="26">AVERAGE(INDEX($K$28:$S$46,ROW()-27-1,8),INDEX($K$28:$S$46,ROW()-27,8),INDEX($K$28:$S$46,ROW()-27+1,8))</f>
        <v>0.12988173200514294</v>
      </c>
      <c r="BB29" s="20">
        <f t="shared" ref="BB29:BB45" si="27">AVERAGE(INDEX($K$28:$S$46,ROW()-27-1,9),INDEX($K$28:$S$46,ROW()-27,9),INDEX($K$28:$S$46,ROW()-27+1,9))</f>
        <v>0.12995132311626367</v>
      </c>
    </row>
    <row r="30" spans="1:62" x14ac:dyDescent="0.15">
      <c r="A30" s="26"/>
      <c r="B30" s="24">
        <v>14</v>
      </c>
      <c r="C30" s="10"/>
      <c r="D30" s="10"/>
      <c r="E30" s="10">
        <v>311</v>
      </c>
      <c r="F30" s="10">
        <v>449</v>
      </c>
      <c r="G30" s="10">
        <v>564</v>
      </c>
      <c r="H30" s="10">
        <v>481</v>
      </c>
      <c r="I30" s="10">
        <v>495</v>
      </c>
      <c r="J30" s="6">
        <f t="shared" si="5"/>
        <v>2300</v>
      </c>
      <c r="K30" s="19"/>
      <c r="L30" s="19"/>
      <c r="M30" s="19">
        <v>0.13452837878754509</v>
      </c>
      <c r="N30" s="19">
        <v>0.1400066539011007</v>
      </c>
      <c r="O30" s="19">
        <v>0.11389931349915172</v>
      </c>
      <c r="P30" s="19">
        <v>0.12007504802545393</v>
      </c>
      <c r="Q30" s="19">
        <v>0.12625078255175615</v>
      </c>
      <c r="R30" s="20">
        <f t="shared" si="17"/>
        <v>0.12573511377452387</v>
      </c>
      <c r="S30" s="20">
        <f t="shared" si="18"/>
        <v>0.12444501763841884</v>
      </c>
      <c r="T30" s="4" t="s">
        <v>29</v>
      </c>
      <c r="U30" s="4" t="s">
        <v>29</v>
      </c>
      <c r="V30" s="4" t="s">
        <v>29</v>
      </c>
      <c r="W30" s="4" t="s">
        <v>29</v>
      </c>
      <c r="X30" s="4" t="s">
        <v>29</v>
      </c>
      <c r="Y30" s="4" t="s">
        <v>29</v>
      </c>
      <c r="Z30" s="4" t="s">
        <v>29</v>
      </c>
      <c r="AA30" s="4" t="s">
        <v>29</v>
      </c>
      <c r="AB30" s="20">
        <f t="shared" si="6"/>
        <v>0</v>
      </c>
      <c r="AC30" s="20">
        <f t="shared" si="6"/>
        <v>0</v>
      </c>
      <c r="AD30" s="20">
        <f t="shared" si="6"/>
        <v>1.9348761693250192E-2</v>
      </c>
      <c r="AE30" s="20">
        <f t="shared" si="6"/>
        <v>1.6375656246869329E-2</v>
      </c>
      <c r="AF30" s="20">
        <f t="shared" si="6"/>
        <v>1.3377117376218108E-2</v>
      </c>
      <c r="AG30" s="20">
        <f t="shared" si="6"/>
        <v>1.4820971183899134E-2</v>
      </c>
      <c r="AH30" s="20">
        <f t="shared" si="19"/>
        <v>1.4928213574263971E-2</v>
      </c>
      <c r="AI30" s="27">
        <f t="shared" si="7"/>
        <v>6.9133077384390673E-3</v>
      </c>
      <c r="AJ30" s="27" cm="1">
        <f t="array" ref="AJ30">SQRT(SUMPRODUCT(C$23:I$23^2,AB30:AH30^2))/J$23</f>
        <v>6.981848811241839E-3</v>
      </c>
      <c r="AK30" s="5">
        <f t="shared" si="8"/>
        <v>0</v>
      </c>
      <c r="AL30" s="5">
        <f t="shared" si="9"/>
        <v>0</v>
      </c>
      <c r="AM30" s="5">
        <f t="shared" si="10"/>
        <v>3.1731969176930316E-2</v>
      </c>
      <c r="AN30" s="5">
        <f t="shared" si="11"/>
        <v>2.68560762448657E-2</v>
      </c>
      <c r="AO30" s="5">
        <f t="shared" si="12"/>
        <v>2.1938472496997697E-2</v>
      </c>
      <c r="AP30" s="5">
        <f t="shared" si="13"/>
        <v>2.430639274159458E-2</v>
      </c>
      <c r="AQ30" s="5">
        <f t="shared" si="14"/>
        <v>2.4482270261792911E-2</v>
      </c>
      <c r="AR30" s="5">
        <f t="shared" si="15"/>
        <v>1.133782469104007E-2</v>
      </c>
      <c r="AS30" s="5">
        <f t="shared" si="16"/>
        <v>1.1450232050436616E-2</v>
      </c>
      <c r="AT30" s="20" t="e">
        <f t="shared" ref="AT30:AT45" si="28">AVERAGE(INDEX($K$28:$S$46,ROW()-27-1,1),INDEX($K$28:$S$46,ROW()-27,1),INDEX($K$28:$S$46,ROW()-27+1,1))</f>
        <v>#DIV/0!</v>
      </c>
      <c r="AU30" s="20" t="e">
        <f t="shared" si="20"/>
        <v>#DIV/0!</v>
      </c>
      <c r="AV30" s="20">
        <f t="shared" si="21"/>
        <v>0.12812430408999706</v>
      </c>
      <c r="AW30" s="20">
        <f t="shared" si="22"/>
        <v>0.1230738662195054</v>
      </c>
      <c r="AX30" s="20">
        <f t="shared" si="23"/>
        <v>0.13398786969334145</v>
      </c>
      <c r="AY30" s="20">
        <f t="shared" si="24"/>
        <v>0.13257687531242182</v>
      </c>
      <c r="AZ30" s="20">
        <f t="shared" si="25"/>
        <v>0.13116588093150219</v>
      </c>
      <c r="BA30" s="20">
        <f t="shared" si="26"/>
        <v>0.13021311241847444</v>
      </c>
      <c r="BB30" s="20">
        <f t="shared" si="27"/>
        <v>0.13073960934615345</v>
      </c>
    </row>
    <row r="31" spans="1:62" x14ac:dyDescent="0.15">
      <c r="A31" s="26"/>
      <c r="B31" s="24">
        <v>15</v>
      </c>
      <c r="C31" s="10"/>
      <c r="D31" s="10"/>
      <c r="E31" s="10">
        <v>281</v>
      </c>
      <c r="F31" s="10">
        <v>424</v>
      </c>
      <c r="G31" s="10">
        <v>535</v>
      </c>
      <c r="H31" s="10">
        <v>489</v>
      </c>
      <c r="I31" s="10">
        <v>542</v>
      </c>
      <c r="J31" s="6">
        <f t="shared" si="5"/>
        <v>2271</v>
      </c>
      <c r="K31" s="19"/>
      <c r="L31" s="19"/>
      <c r="M31" s="19">
        <v>0.11252670691953096</v>
      </c>
      <c r="N31" s="19">
        <v>0.12169764815379114</v>
      </c>
      <c r="O31" s="19">
        <v>0.14647109306318087</v>
      </c>
      <c r="P31" s="19">
        <v>0.13469706171088963</v>
      </c>
      <c r="Q31" s="19">
        <v>0.1229230303585984</v>
      </c>
      <c r="R31" s="20">
        <f t="shared" si="17"/>
        <v>0.12949052746868464</v>
      </c>
      <c r="S31" s="20">
        <f t="shared" si="18"/>
        <v>0.13056129927768612</v>
      </c>
      <c r="T31" s="4" t="s">
        <v>29</v>
      </c>
      <c r="U31" s="4" t="s">
        <v>29</v>
      </c>
      <c r="V31" s="4" t="s">
        <v>29</v>
      </c>
      <c r="W31" s="4" t="s">
        <v>29</v>
      </c>
      <c r="X31" s="4" t="s">
        <v>29</v>
      </c>
      <c r="Y31" s="4" t="s">
        <v>29</v>
      </c>
      <c r="Z31" s="4" t="s">
        <v>29</v>
      </c>
      <c r="AA31" s="4" t="s">
        <v>29</v>
      </c>
      <c r="AB31" s="20">
        <f t="shared" si="6"/>
        <v>0</v>
      </c>
      <c r="AC31" s="20">
        <f t="shared" si="6"/>
        <v>0</v>
      </c>
      <c r="AD31" s="20">
        <f t="shared" si="6"/>
        <v>1.8851776882691813E-2</v>
      </c>
      <c r="AE31" s="20">
        <f t="shared" si="6"/>
        <v>1.5877429288769496E-2</v>
      </c>
      <c r="AF31" s="20">
        <f t="shared" si="6"/>
        <v>1.5286504460370613E-2</v>
      </c>
      <c r="AG31" s="20">
        <f t="shared" si="6"/>
        <v>1.5438628635532838E-2</v>
      </c>
      <c r="AH31" s="20">
        <f t="shared" si="19"/>
        <v>1.4103790216156814E-2</v>
      </c>
      <c r="AI31" s="27">
        <f t="shared" si="7"/>
        <v>7.045262570491713E-3</v>
      </c>
      <c r="AJ31" s="27" cm="1">
        <f t="array" ref="AJ31">SQRT(SUMPRODUCT(C$23:I$23^2,AB31:AH31^2))/J$23</f>
        <v>7.1580462994262394E-3</v>
      </c>
      <c r="AK31" s="5">
        <f t="shared" si="8"/>
        <v>0</v>
      </c>
      <c r="AL31" s="5">
        <f t="shared" si="9"/>
        <v>0</v>
      </c>
      <c r="AM31" s="5">
        <f t="shared" si="10"/>
        <v>3.0916914087614572E-2</v>
      </c>
      <c r="AN31" s="5">
        <f t="shared" si="11"/>
        <v>2.6038984033581972E-2</v>
      </c>
      <c r="AO31" s="5">
        <f t="shared" si="12"/>
        <v>2.5069867315007804E-2</v>
      </c>
      <c r="AP31" s="5">
        <f t="shared" si="13"/>
        <v>2.5319350962273852E-2</v>
      </c>
      <c r="AQ31" s="5">
        <f t="shared" si="14"/>
        <v>2.3130215954497175E-2</v>
      </c>
      <c r="AR31" s="5">
        <f t="shared" si="15"/>
        <v>1.1554230615606408E-2</v>
      </c>
      <c r="AS31" s="5">
        <f t="shared" si="16"/>
        <v>1.1739195931059031E-2</v>
      </c>
      <c r="AT31" s="20" t="e">
        <f t="shared" si="28"/>
        <v>#DIV/0!</v>
      </c>
      <c r="AU31" s="20" t="e">
        <f t="shared" si="20"/>
        <v>#DIV/0!</v>
      </c>
      <c r="AV31" s="20">
        <f t="shared" si="21"/>
        <v>0.12904966208789614</v>
      </c>
      <c r="AW31" s="20">
        <f t="shared" si="22"/>
        <v>0.13579282756022812</v>
      </c>
      <c r="AX31" s="20">
        <f t="shared" si="23"/>
        <v>0.13317605452878134</v>
      </c>
      <c r="AY31" s="20">
        <f t="shared" si="24"/>
        <v>0.12952366857799066</v>
      </c>
      <c r="AZ31" s="20">
        <f t="shared" si="25"/>
        <v>0.12587128262719996</v>
      </c>
      <c r="BA31" s="20">
        <f t="shared" si="26"/>
        <v>0.13061839758469843</v>
      </c>
      <c r="BB31" s="20">
        <f t="shared" si="27"/>
        <v>0.13037959779613428</v>
      </c>
    </row>
    <row r="32" spans="1:62" x14ac:dyDescent="0.15">
      <c r="A32" s="26"/>
      <c r="B32" s="24">
        <v>16</v>
      </c>
      <c r="C32" s="10"/>
      <c r="D32" s="10"/>
      <c r="E32" s="10">
        <v>179</v>
      </c>
      <c r="F32" s="10">
        <v>306</v>
      </c>
      <c r="G32" s="10">
        <v>431</v>
      </c>
      <c r="H32" s="10">
        <v>384</v>
      </c>
      <c r="I32" s="10">
        <v>414</v>
      </c>
      <c r="J32" s="6">
        <f t="shared" si="5"/>
        <v>1714</v>
      </c>
      <c r="K32" s="19"/>
      <c r="L32" s="19"/>
      <c r="M32" s="19">
        <v>0.14009390055661236</v>
      </c>
      <c r="N32" s="19">
        <v>0.14567418062579249</v>
      </c>
      <c r="O32" s="19">
        <v>0.13915775702401145</v>
      </c>
      <c r="P32" s="19">
        <v>0.1337988959976284</v>
      </c>
      <c r="Q32" s="19">
        <v>0.12844003497124531</v>
      </c>
      <c r="R32" s="20">
        <f t="shared" si="17"/>
        <v>0.13662955151088677</v>
      </c>
      <c r="S32" s="20">
        <f t="shared" si="18"/>
        <v>0.1361324764722979</v>
      </c>
      <c r="T32" s="4" t="s">
        <v>29</v>
      </c>
      <c r="U32" s="4" t="s">
        <v>29</v>
      </c>
      <c r="V32" s="4" t="s">
        <v>29</v>
      </c>
      <c r="W32" s="4" t="s">
        <v>29</v>
      </c>
      <c r="X32" s="4" t="s">
        <v>29</v>
      </c>
      <c r="Y32" s="4" t="s">
        <v>29</v>
      </c>
      <c r="Z32" s="4" t="s">
        <v>29</v>
      </c>
      <c r="AA32" s="4" t="s">
        <v>29</v>
      </c>
      <c r="AB32" s="20">
        <f t="shared" si="6"/>
        <v>0</v>
      </c>
      <c r="AC32" s="20">
        <f t="shared" si="6"/>
        <v>0</v>
      </c>
      <c r="AD32" s="20">
        <f t="shared" si="6"/>
        <v>2.5942308101404389E-2</v>
      </c>
      <c r="AE32" s="20">
        <f t="shared" si="6"/>
        <v>2.0167048588572514E-2</v>
      </c>
      <c r="AF32" s="20">
        <f t="shared" si="6"/>
        <v>1.6671583815689728E-2</v>
      </c>
      <c r="AG32" s="20">
        <f t="shared" si="6"/>
        <v>1.7372807972296896E-2</v>
      </c>
      <c r="AH32" s="20">
        <f t="shared" si="19"/>
        <v>1.6443667003186002E-2</v>
      </c>
      <c r="AI32" s="27">
        <f t="shared" si="7"/>
        <v>8.2959380890655372E-3</v>
      </c>
      <c r="AJ32" s="27" cm="1">
        <f t="array" ref="AJ32">SQRT(SUMPRODUCT(C$23:I$23^2,AB32:AH32^2))/J$23</f>
        <v>8.3058690987273774E-3</v>
      </c>
      <c r="AK32" s="5">
        <f t="shared" si="8"/>
        <v>0</v>
      </c>
      <c r="AL32" s="5">
        <f t="shared" si="9"/>
        <v>0</v>
      </c>
      <c r="AM32" s="5">
        <f t="shared" si="10"/>
        <v>4.2545385286303194E-2</v>
      </c>
      <c r="AN32" s="5">
        <f t="shared" si="11"/>
        <v>3.3073959685258919E-2</v>
      </c>
      <c r="AO32" s="5">
        <f t="shared" si="12"/>
        <v>2.7341397457731152E-2</v>
      </c>
      <c r="AP32" s="5">
        <f t="shared" si="13"/>
        <v>2.8491405074566909E-2</v>
      </c>
      <c r="AQ32" s="5">
        <f t="shared" si="14"/>
        <v>2.696761388522504E-2</v>
      </c>
      <c r="AR32" s="5">
        <f t="shared" si="15"/>
        <v>1.360533846606748E-2</v>
      </c>
      <c r="AS32" s="5">
        <f t="shared" si="16"/>
        <v>1.3621625321912897E-2</v>
      </c>
      <c r="AT32" s="20" t="e">
        <f t="shared" si="28"/>
        <v>#DIV/0!</v>
      </c>
      <c r="AU32" s="20" t="e">
        <f t="shared" si="20"/>
        <v>#DIV/0!</v>
      </c>
      <c r="AV32" s="20">
        <f t="shared" si="21"/>
        <v>0.11850219588899648</v>
      </c>
      <c r="AW32" s="20">
        <f t="shared" si="22"/>
        <v>0.12833448858392335</v>
      </c>
      <c r="AX32" s="20">
        <f t="shared" si="23"/>
        <v>0.14200313240488116</v>
      </c>
      <c r="AY32" s="20">
        <f t="shared" si="24"/>
        <v>0.13158947264210982</v>
      </c>
      <c r="AZ32" s="20">
        <f t="shared" si="25"/>
        <v>0.12117581287933848</v>
      </c>
      <c r="BA32" s="20">
        <f t="shared" si="26"/>
        <v>0.12937520870762934</v>
      </c>
      <c r="BB32" s="20">
        <f t="shared" si="27"/>
        <v>0.12977988592531503</v>
      </c>
    </row>
    <row r="33" spans="1:54" x14ac:dyDescent="0.15">
      <c r="A33" s="26"/>
      <c r="B33" s="24">
        <v>17</v>
      </c>
      <c r="C33" s="10"/>
      <c r="D33" s="10"/>
      <c r="E33" s="10">
        <v>184</v>
      </c>
      <c r="F33" s="10">
        <v>278</v>
      </c>
      <c r="G33" s="10">
        <v>416</v>
      </c>
      <c r="H33" s="10">
        <v>402</v>
      </c>
      <c r="I33" s="10">
        <v>470</v>
      </c>
      <c r="J33" s="6">
        <f t="shared" si="5"/>
        <v>1750</v>
      </c>
      <c r="K33" s="19"/>
      <c r="L33" s="19"/>
      <c r="M33" s="19">
        <v>0.10288598019084612</v>
      </c>
      <c r="N33" s="19">
        <v>0.11763163697218636</v>
      </c>
      <c r="O33" s="19">
        <v>0.14038054712745121</v>
      </c>
      <c r="P33" s="19">
        <v>0.12627246021781147</v>
      </c>
      <c r="Q33" s="19">
        <v>0.11216437330817174</v>
      </c>
      <c r="R33" s="20">
        <f t="shared" si="17"/>
        <v>0.12200554714331663</v>
      </c>
      <c r="S33" s="20">
        <f t="shared" si="18"/>
        <v>0.12264588202596109</v>
      </c>
      <c r="T33" s="4" t="s">
        <v>29</v>
      </c>
      <c r="U33" s="4" t="s">
        <v>29</v>
      </c>
      <c r="V33" s="4" t="s">
        <v>29</v>
      </c>
      <c r="W33" s="4" t="s">
        <v>29</v>
      </c>
      <c r="X33" s="4" t="s">
        <v>29</v>
      </c>
      <c r="Y33" s="4" t="s">
        <v>29</v>
      </c>
      <c r="Z33" s="4" t="s">
        <v>29</v>
      </c>
      <c r="AA33" s="4" t="s">
        <v>29</v>
      </c>
      <c r="AB33" s="20">
        <f t="shared" si="6"/>
        <v>0</v>
      </c>
      <c r="AC33" s="20">
        <f t="shared" si="6"/>
        <v>0</v>
      </c>
      <c r="AD33" s="20">
        <f t="shared" si="6"/>
        <v>2.2397162969483499E-2</v>
      </c>
      <c r="AE33" s="20">
        <f t="shared" si="6"/>
        <v>1.9322558754422094E-2</v>
      </c>
      <c r="AF33" s="20">
        <f t="shared" si="6"/>
        <v>1.7031775247062859E-2</v>
      </c>
      <c r="AG33" s="20">
        <f t="shared" si="6"/>
        <v>1.6566444386855252E-2</v>
      </c>
      <c r="AH33" s="20">
        <f t="shared" si="19"/>
        <v>1.4556093018926913E-2</v>
      </c>
      <c r="AI33" s="27">
        <f t="shared" si="7"/>
        <v>7.8237803653650913E-3</v>
      </c>
      <c r="AJ33" s="27" cm="1">
        <f t="array" ref="AJ33">SQRT(SUMPRODUCT(C$23:I$23^2,AB33:AH33^2))/J$23</f>
        <v>7.86676472056844E-3</v>
      </c>
      <c r="AK33" s="5">
        <f t="shared" si="8"/>
        <v>0</v>
      </c>
      <c r="AL33" s="5">
        <f t="shared" si="9"/>
        <v>0</v>
      </c>
      <c r="AM33" s="5">
        <f t="shared" si="10"/>
        <v>3.6731347269952933E-2</v>
      </c>
      <c r="AN33" s="5">
        <f t="shared" si="11"/>
        <v>3.1688996357252232E-2</v>
      </c>
      <c r="AO33" s="5">
        <f t="shared" si="12"/>
        <v>2.7932111405183088E-2</v>
      </c>
      <c r="AP33" s="5">
        <f t="shared" si="13"/>
        <v>2.7168968794442611E-2</v>
      </c>
      <c r="AQ33" s="5">
        <f t="shared" si="14"/>
        <v>2.3871992551040135E-2</v>
      </c>
      <c r="AR33" s="5">
        <f t="shared" si="15"/>
        <v>1.283099979919875E-2</v>
      </c>
      <c r="AS33" s="5">
        <f t="shared" si="16"/>
        <v>1.2901494141732242E-2</v>
      </c>
      <c r="AT33" s="20" t="e">
        <f t="shared" si="28"/>
        <v>#DIV/0!</v>
      </c>
      <c r="AU33" s="20" t="e">
        <f t="shared" si="20"/>
        <v>#DIV/0!</v>
      </c>
      <c r="AV33" s="20">
        <f t="shared" si="21"/>
        <v>0.12410492771746358</v>
      </c>
      <c r="AW33" s="20">
        <f t="shared" si="22"/>
        <v>0.12832300452780959</v>
      </c>
      <c r="AX33" s="20">
        <f t="shared" si="23"/>
        <v>0.13105513171586633</v>
      </c>
      <c r="AY33" s="20">
        <f t="shared" si="24"/>
        <v>0.12982605022270899</v>
      </c>
      <c r="AZ33" s="20">
        <f t="shared" si="25"/>
        <v>0.12859696872955165</v>
      </c>
      <c r="BA33" s="20">
        <f t="shared" si="26"/>
        <v>0.12912170226118833</v>
      </c>
      <c r="BB33" s="20">
        <f t="shared" si="27"/>
        <v>0.12903907296932129</v>
      </c>
    </row>
    <row r="34" spans="1:54" x14ac:dyDescent="0.15">
      <c r="A34" s="26"/>
      <c r="B34" s="24">
        <v>18</v>
      </c>
      <c r="C34" s="10"/>
      <c r="D34" s="10"/>
      <c r="E34" s="10">
        <v>219</v>
      </c>
      <c r="F34" s="10">
        <v>366</v>
      </c>
      <c r="G34" s="10">
        <v>412</v>
      </c>
      <c r="H34" s="10">
        <v>419</v>
      </c>
      <c r="I34" s="10">
        <v>510</v>
      </c>
      <c r="J34" s="6">
        <f t="shared" si="5"/>
        <v>1926</v>
      </c>
      <c r="K34" s="19"/>
      <c r="L34" s="19"/>
      <c r="M34" s="19">
        <v>0.12933490240493228</v>
      </c>
      <c r="N34" s="19">
        <v>0.12166319598544995</v>
      </c>
      <c r="O34" s="19">
        <v>0.1136270909961364</v>
      </c>
      <c r="P34" s="19">
        <v>0.12940679445268713</v>
      </c>
      <c r="Q34" s="19">
        <v>0.14518649790923788</v>
      </c>
      <c r="R34" s="20">
        <f t="shared" si="17"/>
        <v>0.1287300081293615</v>
      </c>
      <c r="S34" s="20">
        <f t="shared" si="18"/>
        <v>0.12833886040970494</v>
      </c>
      <c r="T34" s="4" t="s">
        <v>29</v>
      </c>
      <c r="U34" s="4" t="s">
        <v>29</v>
      </c>
      <c r="V34" s="4" t="s">
        <v>29</v>
      </c>
      <c r="W34" s="4" t="s">
        <v>29</v>
      </c>
      <c r="X34" s="4" t="s">
        <v>29</v>
      </c>
      <c r="Y34" s="4" t="s">
        <v>29</v>
      </c>
      <c r="Z34" s="4" t="s">
        <v>29</v>
      </c>
      <c r="AA34" s="4" t="s">
        <v>29</v>
      </c>
      <c r="AB34" s="20">
        <f t="shared" si="6"/>
        <v>0</v>
      </c>
      <c r="AC34" s="20">
        <f t="shared" si="6"/>
        <v>0</v>
      </c>
      <c r="AD34" s="20">
        <f t="shared" si="6"/>
        <v>2.2675735369390857E-2</v>
      </c>
      <c r="AE34" s="20">
        <f t="shared" si="6"/>
        <v>1.7087149065640225E-2</v>
      </c>
      <c r="AF34" s="20">
        <f t="shared" si="6"/>
        <v>1.5635096752372492E-2</v>
      </c>
      <c r="AG34" s="20">
        <f t="shared" si="6"/>
        <v>1.6397557592313525E-2</v>
      </c>
      <c r="AH34" s="20">
        <f t="shared" si="19"/>
        <v>1.5599609015593619E-2</v>
      </c>
      <c r="AI34" s="27">
        <f t="shared" si="7"/>
        <v>7.6311174032788372E-3</v>
      </c>
      <c r="AJ34" s="27" cm="1">
        <f t="array" ref="AJ34">SQRT(SUMPRODUCT(C$23:I$23^2,AB34:AH34^2))/J$23</f>
        <v>7.6866854936704773E-3</v>
      </c>
      <c r="AK34" s="5">
        <f t="shared" si="8"/>
        <v>0</v>
      </c>
      <c r="AL34" s="5">
        <f t="shared" si="9"/>
        <v>0</v>
      </c>
      <c r="AM34" s="5">
        <f t="shared" si="10"/>
        <v>3.7188206005801007E-2</v>
      </c>
      <c r="AN34" s="5">
        <f t="shared" si="11"/>
        <v>2.8022924467649968E-2</v>
      </c>
      <c r="AO34" s="5">
        <f t="shared" si="12"/>
        <v>2.5641558673890886E-2</v>
      </c>
      <c r="AP34" s="5">
        <f t="shared" si="13"/>
        <v>2.6891994451394178E-2</v>
      </c>
      <c r="AQ34" s="5">
        <f t="shared" si="14"/>
        <v>2.5583358785573534E-2</v>
      </c>
      <c r="AR34" s="5">
        <f t="shared" si="15"/>
        <v>1.2515032541377293E-2</v>
      </c>
      <c r="AS34" s="5">
        <f t="shared" si="16"/>
        <v>1.2606164209619582E-2</v>
      </c>
      <c r="AT34" s="20" t="e">
        <f t="shared" si="28"/>
        <v>#DIV/0!</v>
      </c>
      <c r="AU34" s="20" t="e">
        <f t="shared" si="20"/>
        <v>#DIV/0!</v>
      </c>
      <c r="AV34" s="20">
        <f t="shared" si="21"/>
        <v>0.11520084665012063</v>
      </c>
      <c r="AW34" s="20">
        <f t="shared" si="22"/>
        <v>0.11805416316052407</v>
      </c>
      <c r="AX34" s="20">
        <f t="shared" si="23"/>
        <v>0.12956492932558195</v>
      </c>
      <c r="AY34" s="20">
        <f t="shared" si="24"/>
        <v>0.13072463891872133</v>
      </c>
      <c r="AZ34" s="20">
        <f t="shared" si="25"/>
        <v>0.13188434851186073</v>
      </c>
      <c r="BA34" s="20">
        <f t="shared" si="26"/>
        <v>0.12703021387638472</v>
      </c>
      <c r="BB34" s="20">
        <f t="shared" si="27"/>
        <v>0.12735007007954044</v>
      </c>
    </row>
    <row r="35" spans="1:54" x14ac:dyDescent="0.15">
      <c r="A35" s="26" t="s">
        <v>52</v>
      </c>
      <c r="B35" s="24">
        <v>19</v>
      </c>
      <c r="C35" s="10"/>
      <c r="D35" s="10"/>
      <c r="E35" s="10">
        <v>224</v>
      </c>
      <c r="F35" s="10">
        <v>286</v>
      </c>
      <c r="G35" s="10">
        <v>431</v>
      </c>
      <c r="H35" s="10">
        <v>414</v>
      </c>
      <c r="I35" s="10">
        <v>481</v>
      </c>
      <c r="J35" s="6">
        <f t="shared" si="5"/>
        <v>1836</v>
      </c>
      <c r="K35" s="19"/>
      <c r="L35" s="19"/>
      <c r="M35" s="19">
        <v>0.11338165735458351</v>
      </c>
      <c r="N35" s="19">
        <v>0.11486765652393588</v>
      </c>
      <c r="O35" s="19">
        <v>0.13468714985315822</v>
      </c>
      <c r="P35" s="19">
        <v>0.13649466208566538</v>
      </c>
      <c r="Q35" s="19">
        <v>0.13830217431817254</v>
      </c>
      <c r="R35" s="20">
        <f t="shared" si="17"/>
        <v>0.13035508635647605</v>
      </c>
      <c r="S35" s="20">
        <f t="shared" si="18"/>
        <v>0.1310654678029553</v>
      </c>
      <c r="T35" s="4" t="s">
        <v>29</v>
      </c>
      <c r="U35" s="4" t="s">
        <v>29</v>
      </c>
      <c r="V35" s="4" t="s">
        <v>29</v>
      </c>
      <c r="W35" s="4" t="s">
        <v>29</v>
      </c>
      <c r="X35" s="4" t="s">
        <v>29</v>
      </c>
      <c r="Y35" s="4" t="s">
        <v>29</v>
      </c>
      <c r="Z35" s="4" t="s">
        <v>29</v>
      </c>
      <c r="AA35" s="4" t="s">
        <v>29</v>
      </c>
      <c r="AB35" s="20">
        <f t="shared" si="6"/>
        <v>0</v>
      </c>
      <c r="AC35" s="20">
        <f t="shared" si="6"/>
        <v>0</v>
      </c>
      <c r="AD35" s="20">
        <f t="shared" si="6"/>
        <v>2.1184379472067822E-2</v>
      </c>
      <c r="AE35" s="20">
        <f t="shared" si="6"/>
        <v>1.8854714868103015E-2</v>
      </c>
      <c r="AF35" s="20">
        <f t="shared" si="6"/>
        <v>1.6444134598264094E-2</v>
      </c>
      <c r="AG35" s="20">
        <f t="shared" si="6"/>
        <v>1.6872917249018776E-2</v>
      </c>
      <c r="AH35" s="20">
        <f t="shared" si="19"/>
        <v>1.574053409218875E-2</v>
      </c>
      <c r="AI35" s="27">
        <f t="shared" si="7"/>
        <v>7.8577577024068427E-3</v>
      </c>
      <c r="AJ35" s="27" cm="1">
        <f t="array" ref="AJ35">SQRT(SUMPRODUCT(C$23:I$23^2,AB35:AH35^2))/J$23</f>
        <v>7.9200091909200025E-3</v>
      </c>
      <c r="AK35" s="5">
        <f t="shared" si="8"/>
        <v>0</v>
      </c>
      <c r="AL35" s="5">
        <f t="shared" si="9"/>
        <v>0</v>
      </c>
      <c r="AM35" s="5">
        <f t="shared" si="10"/>
        <v>3.4742382334191226E-2</v>
      </c>
      <c r="AN35" s="5">
        <f t="shared" si="11"/>
        <v>3.0921732383688942E-2</v>
      </c>
      <c r="AO35" s="5">
        <f t="shared" si="12"/>
        <v>2.6968380741153111E-2</v>
      </c>
      <c r="AP35" s="5">
        <f t="shared" si="13"/>
        <v>2.7671584288390789E-2</v>
      </c>
      <c r="AQ35" s="5">
        <f t="shared" si="14"/>
        <v>2.5814475911189547E-2</v>
      </c>
      <c r="AR35" s="5">
        <f t="shared" si="15"/>
        <v>1.2886722631947222E-2</v>
      </c>
      <c r="AS35" s="5">
        <f t="shared" si="16"/>
        <v>1.2988815073108803E-2</v>
      </c>
      <c r="AT35" s="20" t="e">
        <f t="shared" si="28"/>
        <v>#DIV/0!</v>
      </c>
      <c r="AU35" s="20" t="e">
        <f t="shared" si="20"/>
        <v>#DIV/0!</v>
      </c>
      <c r="AV35" s="20">
        <f t="shared" si="21"/>
        <v>0.12251137181679043</v>
      </c>
      <c r="AW35" s="20">
        <f t="shared" si="22"/>
        <v>0.127121193135459</v>
      </c>
      <c r="AX35" s="20">
        <f t="shared" si="23"/>
        <v>0.11771857666942241</v>
      </c>
      <c r="AY35" s="20">
        <f t="shared" si="24"/>
        <v>0.12954353340211838</v>
      </c>
      <c r="AZ35" s="20">
        <f t="shared" si="25"/>
        <v>0.14136849013481437</v>
      </c>
      <c r="BA35" s="20">
        <f t="shared" si="26"/>
        <v>0.1286704622821486</v>
      </c>
      <c r="BB35" s="20">
        <f t="shared" si="27"/>
        <v>0.12855544360521368</v>
      </c>
    </row>
    <row r="36" spans="1:54" x14ac:dyDescent="0.15">
      <c r="A36" s="26" t="s">
        <v>41</v>
      </c>
      <c r="B36" s="24">
        <v>20</v>
      </c>
      <c r="C36" s="10"/>
      <c r="D36" s="10"/>
      <c r="E36" s="10">
        <v>197</v>
      </c>
      <c r="F36" s="10">
        <v>313</v>
      </c>
      <c r="G36" s="10">
        <v>516</v>
      </c>
      <c r="H36" s="10">
        <v>511</v>
      </c>
      <c r="I36" s="10">
        <v>610</v>
      </c>
      <c r="J36" s="6">
        <f t="shared" si="5"/>
        <v>2147</v>
      </c>
      <c r="K36" s="19"/>
      <c r="L36" s="19"/>
      <c r="M36" s="19">
        <v>0.12481755569085549</v>
      </c>
      <c r="N36" s="19">
        <v>0.14483272689699117</v>
      </c>
      <c r="O36" s="19">
        <v>0.10484148915897261</v>
      </c>
      <c r="P36" s="19">
        <v>0.12272914366800264</v>
      </c>
      <c r="Q36" s="19">
        <v>0.14061679817703265</v>
      </c>
      <c r="R36" s="20">
        <f t="shared" si="17"/>
        <v>0.12692629236060826</v>
      </c>
      <c r="S36" s="20">
        <f t="shared" si="18"/>
        <v>0.12626200260298084</v>
      </c>
      <c r="T36" s="4" t="s">
        <v>29</v>
      </c>
      <c r="U36" s="4" t="s">
        <v>29</v>
      </c>
      <c r="V36" s="4" t="s">
        <v>29</v>
      </c>
      <c r="W36" s="4" t="s">
        <v>29</v>
      </c>
      <c r="X36" s="4" t="s">
        <v>29</v>
      </c>
      <c r="Y36" s="4" t="s">
        <v>29</v>
      </c>
      <c r="Z36" s="4" t="s">
        <v>29</v>
      </c>
      <c r="AA36" s="4" t="s">
        <v>29</v>
      </c>
      <c r="AB36" s="20">
        <f t="shared" si="6"/>
        <v>0</v>
      </c>
      <c r="AC36" s="20">
        <f t="shared" si="6"/>
        <v>0</v>
      </c>
      <c r="AD36" s="20">
        <f t="shared" si="6"/>
        <v>2.3547999740697656E-2</v>
      </c>
      <c r="AE36" s="20">
        <f t="shared" si="6"/>
        <v>1.9892378821968929E-2</v>
      </c>
      <c r="AF36" s="20">
        <f t="shared" si="6"/>
        <v>1.3486265717524823E-2</v>
      </c>
      <c r="AG36" s="20">
        <f t="shared" si="6"/>
        <v>1.4515441603218314E-2</v>
      </c>
      <c r="AH36" s="20">
        <f t="shared" si="19"/>
        <v>1.4074958244556899E-2</v>
      </c>
      <c r="AI36" s="27">
        <f t="shared" si="7"/>
        <v>7.1843127462453155E-3</v>
      </c>
      <c r="AJ36" s="27" cm="1">
        <f t="array" ref="AJ36">SQRT(SUMPRODUCT(C$23:I$23^2,AB36:AH36^2))/J$23</f>
        <v>7.1565696575289946E-3</v>
      </c>
      <c r="AK36" s="5">
        <f t="shared" si="8"/>
        <v>0</v>
      </c>
      <c r="AL36" s="5">
        <f t="shared" si="9"/>
        <v>0</v>
      </c>
      <c r="AM36" s="5">
        <f t="shared" si="10"/>
        <v>3.8618719574744151E-2</v>
      </c>
      <c r="AN36" s="5">
        <f t="shared" si="11"/>
        <v>3.2623501268029043E-2</v>
      </c>
      <c r="AO36" s="5">
        <f t="shared" si="12"/>
        <v>2.2117475776740707E-2</v>
      </c>
      <c r="AP36" s="5">
        <f t="shared" si="13"/>
        <v>2.3805324229278033E-2</v>
      </c>
      <c r="AQ36" s="5">
        <f t="shared" si="14"/>
        <v>2.3082931521073314E-2</v>
      </c>
      <c r="AR36" s="5">
        <f t="shared" si="15"/>
        <v>1.1782272903842317E-2</v>
      </c>
      <c r="AS36" s="5">
        <f t="shared" si="16"/>
        <v>1.173677423834755E-2</v>
      </c>
      <c r="AT36" s="20" t="e">
        <f t="shared" si="28"/>
        <v>#DIV/0!</v>
      </c>
      <c r="AU36" s="20" t="e">
        <f t="shared" si="20"/>
        <v>#DIV/0!</v>
      </c>
      <c r="AV36" s="20">
        <f t="shared" si="21"/>
        <v>0.12768836202007658</v>
      </c>
      <c r="AW36" s="20">
        <f t="shared" si="22"/>
        <v>0.12305904727346965</v>
      </c>
      <c r="AX36" s="20">
        <f t="shared" si="23"/>
        <v>0.11447258280772765</v>
      </c>
      <c r="AY36" s="20">
        <f t="shared" si="24"/>
        <v>0.12163568235791127</v>
      </c>
      <c r="AZ36" s="20">
        <f t="shared" si="25"/>
        <v>0.12879878190809488</v>
      </c>
      <c r="BA36" s="20">
        <f t="shared" si="26"/>
        <v>0.12285539166284015</v>
      </c>
      <c r="BB36" s="20">
        <f t="shared" si="27"/>
        <v>0.12247174470699068</v>
      </c>
    </row>
    <row r="37" spans="1:54" x14ac:dyDescent="0.15">
      <c r="A37" s="26" t="s">
        <v>42</v>
      </c>
      <c r="B37" s="24">
        <v>21</v>
      </c>
      <c r="C37" s="10"/>
      <c r="D37" s="10"/>
      <c r="E37" s="10">
        <v>247</v>
      </c>
      <c r="F37" s="10">
        <v>303</v>
      </c>
      <c r="G37" s="10">
        <v>467</v>
      </c>
      <c r="H37" s="10">
        <v>434</v>
      </c>
      <c r="I37" s="10">
        <v>489</v>
      </c>
      <c r="J37" s="6">
        <f t="shared" si="5"/>
        <v>1940</v>
      </c>
      <c r="K37" s="19"/>
      <c r="L37" s="19"/>
      <c r="M37" s="19">
        <v>0.14486587301479067</v>
      </c>
      <c r="N37" s="19">
        <v>0.10947675839948193</v>
      </c>
      <c r="O37" s="19">
        <v>0.10388910941105212</v>
      </c>
      <c r="P37" s="19">
        <v>0.10568324132006579</v>
      </c>
      <c r="Q37" s="19">
        <v>0.10747737322907948</v>
      </c>
      <c r="R37" s="20">
        <f t="shared" si="17"/>
        <v>0.11128479627143611</v>
      </c>
      <c r="S37" s="20">
        <f t="shared" si="18"/>
        <v>0.11008776371503587</v>
      </c>
      <c r="T37" s="4" t="s">
        <v>29</v>
      </c>
      <c r="U37" s="4" t="s">
        <v>29</v>
      </c>
      <c r="V37" s="4" t="s">
        <v>29</v>
      </c>
      <c r="W37" s="4" t="s">
        <v>29</v>
      </c>
      <c r="X37" s="4" t="s">
        <v>29</v>
      </c>
      <c r="Y37" s="4" t="s">
        <v>29</v>
      </c>
      <c r="Z37" s="4" t="s">
        <v>29</v>
      </c>
      <c r="AA37" s="4" t="s">
        <v>29</v>
      </c>
      <c r="AB37" s="20">
        <f t="shared" si="6"/>
        <v>0</v>
      </c>
      <c r="AC37" s="20">
        <f t="shared" si="6"/>
        <v>0</v>
      </c>
      <c r="AD37" s="20">
        <f t="shared" si="6"/>
        <v>2.2395031968819021E-2</v>
      </c>
      <c r="AE37" s="20">
        <f t="shared" si="6"/>
        <v>1.7937515103414566E-2</v>
      </c>
      <c r="AF37" s="20">
        <f t="shared" si="6"/>
        <v>1.411911413870345E-2</v>
      </c>
      <c r="AG37" s="20">
        <f t="shared" si="6"/>
        <v>1.4757197246176485E-2</v>
      </c>
      <c r="AH37" s="20">
        <f t="shared" si="19"/>
        <v>1.400598670368047E-2</v>
      </c>
      <c r="AI37" s="27">
        <f t="shared" si="7"/>
        <v>7.140002396483075E-3</v>
      </c>
      <c r="AJ37" s="27" cm="1">
        <f t="array" ref="AJ37">SQRT(SUMPRODUCT(C$23:I$23^2,AB37:AH37^2))/J$23</f>
        <v>7.1087019243581649E-3</v>
      </c>
      <c r="AK37" s="5">
        <f t="shared" si="8"/>
        <v>0</v>
      </c>
      <c r="AL37" s="5">
        <f t="shared" si="9"/>
        <v>0</v>
      </c>
      <c r="AM37" s="5">
        <f t="shared" si="10"/>
        <v>3.6727852428863193E-2</v>
      </c>
      <c r="AN37" s="5">
        <f t="shared" si="11"/>
        <v>2.9417524769599888E-2</v>
      </c>
      <c r="AO37" s="5">
        <f t="shared" si="12"/>
        <v>2.3155347187473658E-2</v>
      </c>
      <c r="AP37" s="5">
        <f t="shared" si="13"/>
        <v>2.4201803483729436E-2</v>
      </c>
      <c r="AQ37" s="5">
        <f t="shared" si="14"/>
        <v>2.2969818194035967E-2</v>
      </c>
      <c r="AR37" s="5">
        <f t="shared" si="15"/>
        <v>1.1709603930232243E-2</v>
      </c>
      <c r="AS37" s="5">
        <f t="shared" si="16"/>
        <v>1.165827115594739E-2</v>
      </c>
      <c r="AT37" s="20" t="e">
        <f t="shared" si="28"/>
        <v>#DIV/0!</v>
      </c>
      <c r="AU37" s="20" t="e">
        <f t="shared" si="20"/>
        <v>#DIV/0!</v>
      </c>
      <c r="AV37" s="20">
        <f t="shared" si="21"/>
        <v>0.13301573293747596</v>
      </c>
      <c r="AW37" s="20">
        <f t="shared" si="22"/>
        <v>0.13147230629956227</v>
      </c>
      <c r="AX37" s="20">
        <f t="shared" si="23"/>
        <v>0.11421375708601593</v>
      </c>
      <c r="AY37" s="20">
        <f t="shared" si="24"/>
        <v>0.11780552315186883</v>
      </c>
      <c r="AZ37" s="20">
        <f t="shared" si="25"/>
        <v>0.12139728921772175</v>
      </c>
      <c r="BA37" s="20">
        <f t="shared" si="26"/>
        <v>0.12193863004441959</v>
      </c>
      <c r="BB37" s="20">
        <f t="shared" si="27"/>
        <v>0.12131818927307704</v>
      </c>
    </row>
    <row r="38" spans="1:54" x14ac:dyDescent="0.15">
      <c r="A38" s="26"/>
      <c r="B38" s="24">
        <v>22</v>
      </c>
      <c r="C38" s="10"/>
      <c r="D38" s="10"/>
      <c r="E38" s="10">
        <v>185</v>
      </c>
      <c r="F38" s="10">
        <v>277</v>
      </c>
      <c r="G38" s="10">
        <v>486</v>
      </c>
      <c r="H38" s="10">
        <v>445</v>
      </c>
      <c r="I38" s="10">
        <v>495</v>
      </c>
      <c r="J38" s="6">
        <f t="shared" si="5"/>
        <v>1888</v>
      </c>
      <c r="K38" s="19"/>
      <c r="L38" s="19"/>
      <c r="M38" s="19">
        <v>0.12936377010678171</v>
      </c>
      <c r="N38" s="19">
        <v>0.1401074336022137</v>
      </c>
      <c r="O38" s="19">
        <v>0.13391067268802306</v>
      </c>
      <c r="P38" s="19">
        <v>0.12500418446753811</v>
      </c>
      <c r="Q38" s="19">
        <v>0.11609769624705316</v>
      </c>
      <c r="R38" s="20">
        <f t="shared" si="17"/>
        <v>0.12760480150121442</v>
      </c>
      <c r="S38" s="20">
        <f t="shared" si="18"/>
        <v>0.12760480150121442</v>
      </c>
      <c r="T38" s="4" t="s">
        <v>29</v>
      </c>
      <c r="U38" s="4" t="s">
        <v>29</v>
      </c>
      <c r="V38" s="4" t="s">
        <v>29</v>
      </c>
      <c r="W38" s="4" t="s">
        <v>29</v>
      </c>
      <c r="X38" s="4" t="s">
        <v>29</v>
      </c>
      <c r="Y38" s="4" t="s">
        <v>29</v>
      </c>
      <c r="Z38" s="4" t="s">
        <v>29</v>
      </c>
      <c r="AA38" s="4" t="s">
        <v>29</v>
      </c>
      <c r="AB38" s="20">
        <f t="shared" si="6"/>
        <v>0</v>
      </c>
      <c r="AC38" s="20">
        <f t="shared" si="6"/>
        <v>0</v>
      </c>
      <c r="AD38" s="20">
        <f t="shared" si="6"/>
        <v>2.4673958817600723E-2</v>
      </c>
      <c r="AE38" s="20">
        <f t="shared" si="6"/>
        <v>2.0855125217551805E-2</v>
      </c>
      <c r="AF38" s="20">
        <f t="shared" si="6"/>
        <v>1.5447948205566346E-2</v>
      </c>
      <c r="AG38" s="20">
        <f t="shared" si="6"/>
        <v>1.5677804989473611E-2</v>
      </c>
      <c r="AH38" s="20">
        <f t="shared" si="19"/>
        <v>1.4398303854454956E-2</v>
      </c>
      <c r="AI38" s="27">
        <f t="shared" si="7"/>
        <v>7.6787255676132359E-3</v>
      </c>
      <c r="AJ38" s="27" cm="1">
        <f t="array" ref="AJ38">SQRT(SUMPRODUCT(C$23:I$23^2,AB38:AH38^2))/J$23</f>
        <v>7.6763184327493985E-3</v>
      </c>
      <c r="AK38" s="5">
        <f t="shared" si="8"/>
        <v>0</v>
      </c>
      <c r="AL38" s="5">
        <f t="shared" si="9"/>
        <v>0</v>
      </c>
      <c r="AM38" s="5">
        <f t="shared" si="10"/>
        <v>4.0465292460865179E-2</v>
      </c>
      <c r="AN38" s="5">
        <f t="shared" si="11"/>
        <v>3.4202405356784961E-2</v>
      </c>
      <c r="AO38" s="5">
        <f t="shared" si="12"/>
        <v>2.5334635057128806E-2</v>
      </c>
      <c r="AP38" s="5">
        <f t="shared" si="13"/>
        <v>2.5711600182736719E-2</v>
      </c>
      <c r="AQ38" s="5">
        <f t="shared" si="14"/>
        <v>2.3613218321306126E-2</v>
      </c>
      <c r="AR38" s="5">
        <f t="shared" si="15"/>
        <v>1.2593109930885707E-2</v>
      </c>
      <c r="AS38" s="5">
        <f t="shared" si="16"/>
        <v>1.2589162229709013E-2</v>
      </c>
      <c r="AT38" s="20" t="e">
        <f t="shared" si="28"/>
        <v>#DIV/0!</v>
      </c>
      <c r="AU38" s="20" t="e">
        <f t="shared" si="20"/>
        <v>#DIV/0!</v>
      </c>
      <c r="AV38" s="20">
        <f t="shared" si="21"/>
        <v>0.12914902705962636</v>
      </c>
      <c r="AW38" s="20">
        <f t="shared" si="22"/>
        <v>0.12506007111075687</v>
      </c>
      <c r="AX38" s="20">
        <f t="shared" si="23"/>
        <v>0.12297755737408898</v>
      </c>
      <c r="AY38" s="20">
        <f t="shared" si="24"/>
        <v>0.12153161652286616</v>
      </c>
      <c r="AZ38" s="20">
        <f t="shared" si="25"/>
        <v>0.12008567567164337</v>
      </c>
      <c r="BA38" s="20">
        <f t="shared" si="26"/>
        <v>0.12330989750192878</v>
      </c>
      <c r="BB38" s="20">
        <f t="shared" si="27"/>
        <v>0.12278881429960631</v>
      </c>
    </row>
    <row r="39" spans="1:54" x14ac:dyDescent="0.15">
      <c r="A39" s="26"/>
      <c r="B39" s="24">
        <v>23</v>
      </c>
      <c r="C39" s="10"/>
      <c r="D39" s="10"/>
      <c r="E39" s="10">
        <v>164</v>
      </c>
      <c r="F39" s="10">
        <v>236</v>
      </c>
      <c r="G39" s="10">
        <v>388</v>
      </c>
      <c r="H39" s="10">
        <v>416</v>
      </c>
      <c r="I39" s="10">
        <v>528</v>
      </c>
      <c r="J39" s="6">
        <f t="shared" si="5"/>
        <v>1732</v>
      </c>
      <c r="K39" s="19"/>
      <c r="L39" s="19"/>
      <c r="M39" s="19">
        <v>0.11321743805730669</v>
      </c>
      <c r="N39" s="19">
        <v>0.12559602133057496</v>
      </c>
      <c r="O39" s="19">
        <v>0.13113289002319176</v>
      </c>
      <c r="P39" s="19">
        <v>0.1339074237809946</v>
      </c>
      <c r="Q39" s="19">
        <v>0.13668195753879744</v>
      </c>
      <c r="R39" s="20">
        <f t="shared" si="17"/>
        <v>0.1310400947331358</v>
      </c>
      <c r="S39" s="20">
        <f t="shared" si="18"/>
        <v>0.13067387768256861</v>
      </c>
      <c r="T39" s="4" t="s">
        <v>29</v>
      </c>
      <c r="U39" s="4" t="s">
        <v>29</v>
      </c>
      <c r="V39" s="4" t="s">
        <v>29</v>
      </c>
      <c r="W39" s="4" t="s">
        <v>29</v>
      </c>
      <c r="X39" s="4" t="s">
        <v>29</v>
      </c>
      <c r="Y39" s="4" t="s">
        <v>29</v>
      </c>
      <c r="Z39" s="4" t="s">
        <v>29</v>
      </c>
      <c r="AA39" s="4" t="s">
        <v>29</v>
      </c>
      <c r="AB39" s="20">
        <f t="shared" si="6"/>
        <v>0</v>
      </c>
      <c r="AC39" s="20">
        <f t="shared" si="6"/>
        <v>0</v>
      </c>
      <c r="AD39" s="20">
        <f t="shared" si="6"/>
        <v>2.4742484665469956E-2</v>
      </c>
      <c r="AE39" s="20">
        <f t="shared" si="6"/>
        <v>2.1571880311059603E-2</v>
      </c>
      <c r="AF39" s="20">
        <f t="shared" si="6"/>
        <v>1.7136283262871029E-2</v>
      </c>
      <c r="AG39" s="20">
        <f t="shared" si="6"/>
        <v>1.6696975891936045E-2</v>
      </c>
      <c r="AH39" s="20">
        <f t="shared" si="19"/>
        <v>1.4949409638069922E-2</v>
      </c>
      <c r="AI39" s="27">
        <f t="shared" si="7"/>
        <v>8.1082666846263932E-3</v>
      </c>
      <c r="AJ39" s="27" cm="1">
        <f t="array" ref="AJ39">SQRT(SUMPRODUCT(C$23:I$23^2,AB39:AH39^2))/J$23</f>
        <v>8.136527655815344E-3</v>
      </c>
      <c r="AK39" s="5">
        <f t="shared" si="8"/>
        <v>0</v>
      </c>
      <c r="AL39" s="5">
        <f t="shared" si="9"/>
        <v>0</v>
      </c>
      <c r="AM39" s="5">
        <f t="shared" si="10"/>
        <v>4.0577674851370725E-2</v>
      </c>
      <c r="AN39" s="5">
        <f t="shared" si="11"/>
        <v>3.5377883710137746E-2</v>
      </c>
      <c r="AO39" s="5">
        <f t="shared" si="12"/>
        <v>2.8103504551108487E-2</v>
      </c>
      <c r="AP39" s="5">
        <f t="shared" si="13"/>
        <v>2.7383040462775111E-2</v>
      </c>
      <c r="AQ39" s="5">
        <f t="shared" si="14"/>
        <v>2.4517031806434671E-2</v>
      </c>
      <c r="AR39" s="5">
        <f t="shared" si="15"/>
        <v>1.3297557362787284E-2</v>
      </c>
      <c r="AS39" s="5">
        <f t="shared" si="16"/>
        <v>1.3343905355537164E-2</v>
      </c>
      <c r="AT39" s="20" t="e">
        <f t="shared" si="28"/>
        <v>#DIV/0!</v>
      </c>
      <c r="AU39" s="20" t="e">
        <f t="shared" si="20"/>
        <v>#DIV/0!</v>
      </c>
      <c r="AV39" s="20">
        <f t="shared" si="21"/>
        <v>0.12233674622655939</v>
      </c>
      <c r="AW39" s="20">
        <f t="shared" si="22"/>
        <v>0.13114478165268229</v>
      </c>
      <c r="AX39" s="20">
        <f t="shared" si="23"/>
        <v>0.1231910083379259</v>
      </c>
      <c r="AY39" s="20">
        <f t="shared" si="24"/>
        <v>0.12626987902314565</v>
      </c>
      <c r="AZ39" s="20">
        <f t="shared" si="25"/>
        <v>0.12934874970836541</v>
      </c>
      <c r="BA39" s="20">
        <f t="shared" si="26"/>
        <v>0.12687173892371256</v>
      </c>
      <c r="BB39" s="20">
        <f t="shared" si="27"/>
        <v>0.1266143855364826</v>
      </c>
    </row>
    <row r="40" spans="1:54" x14ac:dyDescent="0.15">
      <c r="A40" s="26"/>
      <c r="B40" s="24">
        <v>24</v>
      </c>
      <c r="C40" s="10"/>
      <c r="D40" s="10"/>
      <c r="E40" s="10">
        <v>732</v>
      </c>
      <c r="F40" s="10">
        <v>868</v>
      </c>
      <c r="G40" s="10">
        <v>1663</v>
      </c>
      <c r="H40" s="10">
        <v>1630</v>
      </c>
      <c r="I40" s="10">
        <v>1924</v>
      </c>
      <c r="J40" s="6">
        <f t="shared" si="5"/>
        <v>6817</v>
      </c>
      <c r="K40" s="19"/>
      <c r="L40" s="19"/>
      <c r="M40" s="19">
        <v>0.1244290305155898</v>
      </c>
      <c r="N40" s="19">
        <v>0.1277308900252582</v>
      </c>
      <c r="O40" s="19">
        <v>0.10452946230256288</v>
      </c>
      <c r="P40" s="19">
        <v>0.11989802882090424</v>
      </c>
      <c r="Q40" s="19">
        <v>0.13526659533924559</v>
      </c>
      <c r="R40" s="20">
        <f t="shared" si="17"/>
        <v>0.12197032053678747</v>
      </c>
      <c r="S40" s="20">
        <f t="shared" si="18"/>
        <v>0.1215644774256648</v>
      </c>
      <c r="T40" s="4" t="s">
        <v>29</v>
      </c>
      <c r="U40" s="4" t="s">
        <v>29</v>
      </c>
      <c r="V40" s="4" t="s">
        <v>29</v>
      </c>
      <c r="W40" s="4" t="s">
        <v>29</v>
      </c>
      <c r="X40" s="4" t="s">
        <v>29</v>
      </c>
      <c r="Y40" s="4" t="s">
        <v>29</v>
      </c>
      <c r="Z40" s="4" t="s">
        <v>29</v>
      </c>
      <c r="AA40" s="4" t="s">
        <v>29</v>
      </c>
      <c r="AB40" s="20">
        <f t="shared" si="6"/>
        <v>0</v>
      </c>
      <c r="AC40" s="20">
        <f t="shared" si="6"/>
        <v>0</v>
      </c>
      <c r="AD40" s="20">
        <f t="shared" si="6"/>
        <v>1.2199751793617548E-2</v>
      </c>
      <c r="AE40" s="20">
        <f t="shared" si="6"/>
        <v>1.1329568068780507E-2</v>
      </c>
      <c r="AF40" s="20">
        <f t="shared" si="6"/>
        <v>7.5023770060969027E-3</v>
      </c>
      <c r="AG40" s="20">
        <f t="shared" si="6"/>
        <v>8.0459756928642975E-3</v>
      </c>
      <c r="AH40" s="20">
        <f t="shared" si="19"/>
        <v>7.7971136353062456E-3</v>
      </c>
      <c r="AI40" s="27">
        <f t="shared" si="7"/>
        <v>3.9635563206419202E-3</v>
      </c>
      <c r="AJ40" s="27" cm="1">
        <f t="array" ref="AJ40">SQRT(SUMPRODUCT(C$23:I$23^2,AB40:AH40^2))/J$23</f>
        <v>3.9619612102760144E-3</v>
      </c>
      <c r="AK40" s="5">
        <f t="shared" si="8"/>
        <v>0</v>
      </c>
      <c r="AL40" s="5">
        <f t="shared" si="9"/>
        <v>0</v>
      </c>
      <c r="AM40" s="5">
        <f t="shared" si="10"/>
        <v>2.0007592941532776E-2</v>
      </c>
      <c r="AN40" s="5">
        <f t="shared" si="11"/>
        <v>1.8580491632800032E-2</v>
      </c>
      <c r="AO40" s="5">
        <f t="shared" si="12"/>
        <v>1.230389828999892E-2</v>
      </c>
      <c r="AP40" s="5">
        <f t="shared" si="13"/>
        <v>1.3195400136297447E-2</v>
      </c>
      <c r="AQ40" s="5">
        <f t="shared" si="14"/>
        <v>1.2787266361902243E-2</v>
      </c>
      <c r="AR40" s="5">
        <f t="shared" si="15"/>
        <v>6.500232365852749E-3</v>
      </c>
      <c r="AS40" s="5">
        <f t="shared" si="16"/>
        <v>6.4976163848526631E-3</v>
      </c>
      <c r="AT40" s="20" t="e">
        <f t="shared" si="28"/>
        <v>#DIV/0!</v>
      </c>
      <c r="AU40" s="20" t="e">
        <f t="shared" si="20"/>
        <v>#DIV/0!</v>
      </c>
      <c r="AV40" s="20">
        <f t="shared" si="21"/>
        <v>0.1198512133085526</v>
      </c>
      <c r="AW40" s="20">
        <f t="shared" si="22"/>
        <v>0.12427972835892741</v>
      </c>
      <c r="AX40" s="20">
        <f t="shared" si="23"/>
        <v>0.1133824509979288</v>
      </c>
      <c r="AY40" s="20">
        <f t="shared" si="24"/>
        <v>0.12509803344429524</v>
      </c>
      <c r="AZ40" s="20">
        <f t="shared" si="25"/>
        <v>0.13681361589066166</v>
      </c>
      <c r="BA40" s="20">
        <f t="shared" si="26"/>
        <v>0.12526543698231968</v>
      </c>
      <c r="BB40" s="20">
        <f t="shared" si="27"/>
        <v>0.12451970082155055</v>
      </c>
    </row>
    <row r="41" spans="1:54" x14ac:dyDescent="0.15">
      <c r="A41" s="26"/>
      <c r="B41" s="24">
        <v>25</v>
      </c>
      <c r="C41" s="11"/>
      <c r="D41" s="11"/>
      <c r="E41" s="11">
        <v>149</v>
      </c>
      <c r="F41" s="11">
        <v>195</v>
      </c>
      <c r="G41" s="11">
        <v>393</v>
      </c>
      <c r="H41" s="10">
        <v>425</v>
      </c>
      <c r="I41" s="11">
        <v>542</v>
      </c>
      <c r="J41" s="6">
        <f t="shared" si="5"/>
        <v>1704</v>
      </c>
      <c r="K41" s="19"/>
      <c r="L41" s="19"/>
      <c r="M41" s="19">
        <v>0.12190717135276127</v>
      </c>
      <c r="N41" s="19">
        <v>0.11951227372094904</v>
      </c>
      <c r="O41" s="19">
        <v>0.10448500066803176</v>
      </c>
      <c r="P41" s="19">
        <v>0.12148864773098685</v>
      </c>
      <c r="Q41" s="19">
        <v>0.13849229479394193</v>
      </c>
      <c r="R41" s="20">
        <f t="shared" si="17"/>
        <v>0.12278589567703574</v>
      </c>
      <c r="S41" s="20">
        <f t="shared" si="18"/>
        <v>0.12132074735641821</v>
      </c>
      <c r="T41" s="4" t="s">
        <v>29</v>
      </c>
      <c r="U41" s="4" t="s">
        <v>29</v>
      </c>
      <c r="V41" s="4" t="s">
        <v>29</v>
      </c>
      <c r="W41" s="4" t="s">
        <v>29</v>
      </c>
      <c r="X41" s="4" t="s">
        <v>29</v>
      </c>
      <c r="Y41" s="4" t="s">
        <v>29</v>
      </c>
      <c r="Z41" s="4" t="s">
        <v>29</v>
      </c>
      <c r="AA41" s="4" t="s">
        <v>29</v>
      </c>
      <c r="AB41" s="20">
        <f t="shared" si="6"/>
        <v>0</v>
      </c>
      <c r="AC41" s="20">
        <f t="shared" si="6"/>
        <v>0</v>
      </c>
      <c r="AD41" s="20">
        <f t="shared" si="6"/>
        <v>2.6803512356927871E-2</v>
      </c>
      <c r="AE41" s="20">
        <f t="shared" si="6"/>
        <v>2.323007446713651E-2</v>
      </c>
      <c r="AF41" s="20">
        <f t="shared" si="6"/>
        <v>1.5430042843302166E-2</v>
      </c>
      <c r="AG41" s="20">
        <f t="shared" si="6"/>
        <v>1.584700054777359E-2</v>
      </c>
      <c r="AH41" s="20">
        <f t="shared" si="19"/>
        <v>1.4836885513076395E-2</v>
      </c>
      <c r="AI41" s="27">
        <f t="shared" si="7"/>
        <v>7.950459855444977E-3</v>
      </c>
      <c r="AJ41" s="27" cm="1">
        <f t="array" ref="AJ41">SQRT(SUMPRODUCT(C$23:I$23^2,AB41:AH41^2))/J$23</f>
        <v>7.9607296399655074E-3</v>
      </c>
      <c r="AK41" s="5">
        <f t="shared" si="8"/>
        <v>0</v>
      </c>
      <c r="AL41" s="5">
        <f t="shared" si="9"/>
        <v>0</v>
      </c>
      <c r="AM41" s="5">
        <f t="shared" si="10"/>
        <v>4.3957760265361703E-2</v>
      </c>
      <c r="AN41" s="5">
        <f t="shared" si="11"/>
        <v>3.8097322126103873E-2</v>
      </c>
      <c r="AO41" s="5">
        <f t="shared" si="12"/>
        <v>2.5305270263015552E-2</v>
      </c>
      <c r="AP41" s="5">
        <f t="shared" si="13"/>
        <v>2.5989080898348688E-2</v>
      </c>
      <c r="AQ41" s="5">
        <f t="shared" si="14"/>
        <v>2.4332492241445285E-2</v>
      </c>
      <c r="AR41" s="5">
        <f t="shared" si="15"/>
        <v>1.3038754162929761E-2</v>
      </c>
      <c r="AS41" s="5">
        <f t="shared" si="16"/>
        <v>1.3055596609543431E-2</v>
      </c>
      <c r="AT41" s="20" t="e">
        <f t="shared" si="28"/>
        <v>#DIV/0!</v>
      </c>
      <c r="AU41" s="20" t="e">
        <f t="shared" si="20"/>
        <v>#DIV/0!</v>
      </c>
      <c r="AV41" s="20">
        <f t="shared" si="21"/>
        <v>0.12976013808535958</v>
      </c>
      <c r="AW41" s="20">
        <f t="shared" si="22"/>
        <v>0.12695168671913873</v>
      </c>
      <c r="AX41" s="20">
        <f t="shared" si="23"/>
        <v>0.110213194818708</v>
      </c>
      <c r="AY41" s="20">
        <f t="shared" si="24"/>
        <v>0.12346412855416992</v>
      </c>
      <c r="AZ41" s="20">
        <f t="shared" si="25"/>
        <v>0.13671506228963184</v>
      </c>
      <c r="BA41" s="20">
        <f t="shared" si="26"/>
        <v>0.12535198076727119</v>
      </c>
      <c r="BB41" s="20">
        <f t="shared" si="27"/>
        <v>0.1246559049199462</v>
      </c>
    </row>
    <row r="42" spans="1:54" x14ac:dyDescent="0.15">
      <c r="A42" s="26"/>
      <c r="B42" s="24">
        <v>26</v>
      </c>
      <c r="C42" s="11"/>
      <c r="D42" s="11"/>
      <c r="E42" s="11">
        <v>165</v>
      </c>
      <c r="F42" s="11">
        <v>229</v>
      </c>
      <c r="G42" s="11">
        <v>439</v>
      </c>
      <c r="H42" s="10">
        <v>452</v>
      </c>
      <c r="I42" s="11">
        <v>557</v>
      </c>
      <c r="J42" s="5">
        <f t="shared" si="5"/>
        <v>1842</v>
      </c>
      <c r="K42" s="19"/>
      <c r="L42" s="19"/>
      <c r="M42" s="19">
        <v>0.14294421238772767</v>
      </c>
      <c r="N42" s="19">
        <v>0.13361189641120891</v>
      </c>
      <c r="O42" s="19">
        <v>0.12162512148552936</v>
      </c>
      <c r="P42" s="19">
        <v>0.12900570911061865</v>
      </c>
      <c r="Q42" s="19">
        <v>0.13638629673570796</v>
      </c>
      <c r="R42" s="20">
        <f t="shared" si="17"/>
        <v>0.13129972608799037</v>
      </c>
      <c r="S42" s="20">
        <f t="shared" si="18"/>
        <v>0.13108248997775557</v>
      </c>
      <c r="T42" s="4" t="s">
        <v>29</v>
      </c>
      <c r="U42" s="4" t="s">
        <v>29</v>
      </c>
      <c r="V42" s="4" t="s">
        <v>29</v>
      </c>
      <c r="W42" s="4" t="s">
        <v>29</v>
      </c>
      <c r="X42" s="4" t="s">
        <v>29</v>
      </c>
      <c r="Y42" s="4" t="s">
        <v>29</v>
      </c>
      <c r="Z42" s="4" t="s">
        <v>29</v>
      </c>
      <c r="AA42" s="4" t="s">
        <v>29</v>
      </c>
      <c r="AB42" s="20">
        <f t="shared" si="6"/>
        <v>0</v>
      </c>
      <c r="AC42" s="20">
        <f t="shared" si="6"/>
        <v>0</v>
      </c>
      <c r="AD42" s="20">
        <f t="shared" si="6"/>
        <v>2.7248704671196021E-2</v>
      </c>
      <c r="AE42" s="20">
        <f t="shared" si="6"/>
        <v>2.2483352167023851E-2</v>
      </c>
      <c r="AF42" s="20">
        <f t="shared" si="6"/>
        <v>1.5599810999173378E-2</v>
      </c>
      <c r="AG42" s="20">
        <f t="shared" si="6"/>
        <v>1.5766776156543299E-2</v>
      </c>
      <c r="AH42" s="20">
        <f t="shared" si="19"/>
        <v>1.4541778776312866E-2</v>
      </c>
      <c r="AI42" s="27">
        <f t="shared" si="7"/>
        <v>7.869045859918402E-3</v>
      </c>
      <c r="AJ42" s="27" cm="1">
        <f t="array" ref="AJ42">SQRT(SUMPRODUCT(C$23:I$23^2,AB42:AH42^2))/J$23</f>
        <v>7.9045359449478689E-3</v>
      </c>
      <c r="AK42" s="5">
        <f t="shared" si="8"/>
        <v>0</v>
      </c>
      <c r="AL42" s="5">
        <f t="shared" si="9"/>
        <v>0</v>
      </c>
      <c r="AM42" s="5">
        <f t="shared" si="10"/>
        <v>4.4687875660761468E-2</v>
      </c>
      <c r="AN42" s="5">
        <f t="shared" si="11"/>
        <v>3.6872697553919115E-2</v>
      </c>
      <c r="AO42" s="5">
        <f t="shared" si="12"/>
        <v>2.5583690038644337E-2</v>
      </c>
      <c r="AP42" s="5">
        <f t="shared" si="13"/>
        <v>2.5857512896731008E-2</v>
      </c>
      <c r="AQ42" s="5">
        <f t="shared" si="14"/>
        <v>2.3848517193153101E-2</v>
      </c>
      <c r="AR42" s="5">
        <f t="shared" si="15"/>
        <v>1.2905235210266179E-2</v>
      </c>
      <c r="AS42" s="5">
        <f t="shared" si="16"/>
        <v>1.2963438949714504E-2</v>
      </c>
      <c r="AT42" s="20" t="e">
        <f t="shared" si="28"/>
        <v>#DIV/0!</v>
      </c>
      <c r="AU42" s="20" t="e">
        <f t="shared" si="20"/>
        <v>#DIV/0!</v>
      </c>
      <c r="AV42" s="20">
        <f t="shared" si="21"/>
        <v>0.12751497061936704</v>
      </c>
      <c r="AW42" s="20">
        <f t="shared" si="22"/>
        <v>0.12452180746841179</v>
      </c>
      <c r="AX42" s="20">
        <f t="shared" si="23"/>
        <v>0.10850463726099151</v>
      </c>
      <c r="AY42" s="20">
        <f t="shared" si="24"/>
        <v>0.12158511817163781</v>
      </c>
      <c r="AZ42" s="20">
        <f t="shared" si="25"/>
        <v>0.13466559908228412</v>
      </c>
      <c r="BA42" s="20">
        <f t="shared" si="26"/>
        <v>0.12343409318670513</v>
      </c>
      <c r="BB42" s="20">
        <f t="shared" si="27"/>
        <v>0.12265938192493873</v>
      </c>
    </row>
    <row r="43" spans="1:54" x14ac:dyDescent="0.15">
      <c r="A43" s="26"/>
      <c r="B43" s="24">
        <v>27</v>
      </c>
      <c r="C43" s="11"/>
      <c r="D43" s="11"/>
      <c r="E43" s="11">
        <v>165</v>
      </c>
      <c r="F43" s="11">
        <v>178</v>
      </c>
      <c r="G43" s="11">
        <v>401</v>
      </c>
      <c r="H43" s="10">
        <v>413</v>
      </c>
      <c r="I43" s="11">
        <v>508</v>
      </c>
      <c r="J43" s="5">
        <f t="shared" si="5"/>
        <v>1665</v>
      </c>
      <c r="K43" s="19"/>
      <c r="L43" s="19"/>
      <c r="M43" s="19">
        <v>0.11769352811761218</v>
      </c>
      <c r="N43" s="19">
        <v>0.12044125227307743</v>
      </c>
      <c r="O43" s="19">
        <v>9.9403789629413347E-2</v>
      </c>
      <c r="P43" s="19">
        <v>0.11426099767330793</v>
      </c>
      <c r="Q43" s="19">
        <v>0.12911820571720251</v>
      </c>
      <c r="R43" s="20">
        <f t="shared" si="17"/>
        <v>0.11621665779508925</v>
      </c>
      <c r="S43" s="20">
        <f t="shared" si="18"/>
        <v>0.1155749084406424</v>
      </c>
      <c r="T43" s="4" t="s">
        <v>29</v>
      </c>
      <c r="U43" s="4" t="s">
        <v>29</v>
      </c>
      <c r="V43" s="4" t="s">
        <v>29</v>
      </c>
      <c r="W43" s="4" t="s">
        <v>29</v>
      </c>
      <c r="X43" s="4" t="s">
        <v>29</v>
      </c>
      <c r="Y43" s="4" t="s">
        <v>29</v>
      </c>
      <c r="Z43" s="4" t="s">
        <v>29</v>
      </c>
      <c r="AA43" s="4" t="s">
        <v>29</v>
      </c>
      <c r="AB43" s="20">
        <f t="shared" si="6"/>
        <v>0</v>
      </c>
      <c r="AC43" s="20">
        <f t="shared" si="6"/>
        <v>0</v>
      </c>
      <c r="AD43" s="20">
        <f t="shared" si="6"/>
        <v>2.5086729747725193E-2</v>
      </c>
      <c r="AE43" s="20">
        <f t="shared" si="6"/>
        <v>2.4395518678547071E-2</v>
      </c>
      <c r="AF43" s="20">
        <f t="shared" si="6"/>
        <v>1.4941504916469743E-2</v>
      </c>
      <c r="AG43" s="20">
        <f t="shared" si="6"/>
        <v>1.5654055325866792E-2</v>
      </c>
      <c r="AH43" s="20">
        <f t="shared" si="19"/>
        <v>1.4877895051403481E-2</v>
      </c>
      <c r="AI43" s="27">
        <f t="shared" si="7"/>
        <v>7.8541642230895749E-3</v>
      </c>
      <c r="AJ43" s="27" cm="1">
        <f t="array" ref="AJ43">SQRT(SUMPRODUCT(C$23:I$23^2,AB43:AH43^2))/J$23</f>
        <v>7.9041494616661923E-3</v>
      </c>
      <c r="AK43" s="5">
        <f t="shared" ref="AK43:AK44" si="29">1.64*AB43</f>
        <v>0</v>
      </c>
      <c r="AL43" s="5">
        <f t="shared" ref="AL43:AL44" si="30">1.64*AC43</f>
        <v>0</v>
      </c>
      <c r="AM43" s="5">
        <f t="shared" ref="AM43:AM44" si="31">1.64*AD43</f>
        <v>4.1142236786269312E-2</v>
      </c>
      <c r="AN43" s="5">
        <f t="shared" ref="AN43:AN44" si="32">1.64*AE43</f>
        <v>4.0008650632817194E-2</v>
      </c>
      <c r="AO43" s="5">
        <f t="shared" ref="AO43:AP44" si="33">1.64*AF43</f>
        <v>2.4504068063010379E-2</v>
      </c>
      <c r="AP43" s="5">
        <f t="shared" si="33"/>
        <v>2.5672650734421536E-2</v>
      </c>
      <c r="AQ43" s="5">
        <f t="shared" ref="AQ43:AQ44" si="34">1.64*AH43</f>
        <v>2.4399747884301708E-2</v>
      </c>
      <c r="AR43" s="5">
        <f t="shared" ref="AR43:AR44" si="35">1.64*AI43</f>
        <v>1.2880829325866903E-2</v>
      </c>
      <c r="AS43" s="5">
        <f t="shared" ref="AS43:AS44" si="36">1.64*AJ43</f>
        <v>1.2962805117132555E-2</v>
      </c>
      <c r="AT43" s="20" t="e">
        <f t="shared" si="28"/>
        <v>#DIV/0!</v>
      </c>
      <c r="AU43" s="20" t="e">
        <f t="shared" si="20"/>
        <v>#DIV/0!</v>
      </c>
      <c r="AV43" s="20">
        <f t="shared" si="21"/>
        <v>0.12765816224396639</v>
      </c>
      <c r="AW43" s="20">
        <f t="shared" si="22"/>
        <v>0.12839931011232289</v>
      </c>
      <c r="AX43" s="20">
        <f t="shared" si="23"/>
        <v>0.1147399731509562</v>
      </c>
      <c r="AY43" s="20">
        <f t="shared" si="24"/>
        <v>0.12317886193569076</v>
      </c>
      <c r="AZ43" s="20">
        <f t="shared" si="25"/>
        <v>0.13161775072042528</v>
      </c>
      <c r="BA43" s="20">
        <f t="shared" si="26"/>
        <v>0.12468814756440876</v>
      </c>
      <c r="BB43" s="20">
        <f t="shared" si="27"/>
        <v>0.1244239279849602</v>
      </c>
    </row>
    <row r="44" spans="1:54" x14ac:dyDescent="0.15">
      <c r="A44" s="26"/>
      <c r="B44" s="24">
        <v>28</v>
      </c>
      <c r="C44" s="11"/>
      <c r="D44" s="11"/>
      <c r="E44" s="11">
        <v>616</v>
      </c>
      <c r="F44" s="11">
        <v>628</v>
      </c>
      <c r="G44" s="11">
        <v>1396</v>
      </c>
      <c r="H44" s="10">
        <v>1411</v>
      </c>
      <c r="I44" s="11">
        <v>1709</v>
      </c>
      <c r="J44" s="5">
        <f t="shared" si="5"/>
        <v>5760</v>
      </c>
      <c r="K44" s="19"/>
      <c r="L44" s="19"/>
      <c r="M44" s="19">
        <v>0.12233674622655939</v>
      </c>
      <c r="N44" s="19">
        <v>0.13114478165268229</v>
      </c>
      <c r="O44" s="19">
        <v>0.1231910083379259</v>
      </c>
      <c r="P44" s="19">
        <v>0.12626987902314565</v>
      </c>
      <c r="Q44" s="19">
        <v>0.12934874970836541</v>
      </c>
      <c r="R44" s="20">
        <f t="shared" si="17"/>
        <v>0.12654805881014664</v>
      </c>
      <c r="S44" s="20">
        <f t="shared" si="18"/>
        <v>0.12661438553648263</v>
      </c>
      <c r="T44" s="4" t="s">
        <v>29</v>
      </c>
      <c r="U44" s="4" t="s">
        <v>29</v>
      </c>
      <c r="V44" s="4" t="s">
        <v>29</v>
      </c>
      <c r="W44" s="4" t="s">
        <v>29</v>
      </c>
      <c r="X44" s="4" t="s">
        <v>29</v>
      </c>
      <c r="Y44" s="4" t="s">
        <v>29</v>
      </c>
      <c r="Z44" s="4" t="s">
        <v>29</v>
      </c>
      <c r="AA44" s="4" t="s">
        <v>29</v>
      </c>
      <c r="AB44" s="20">
        <f t="shared" ref="AB44:AB46" si="37">IFERROR(SQRT(K44*(1-K44)/C44),0)</f>
        <v>0</v>
      </c>
      <c r="AC44" s="20">
        <f t="shared" ref="AC44:AC46" si="38">IFERROR(SQRT(L44*(1-L44)/D44),0)</f>
        <v>0</v>
      </c>
      <c r="AD44" s="20">
        <f t="shared" ref="AD44:AD46" si="39">IFERROR(SQRT(M44*(1-M44)/E44),0)</f>
        <v>1.3202375004588459E-2</v>
      </c>
      <c r="AE44" s="20">
        <f t="shared" ref="AE44:AE46" si="40">IFERROR(SQRT(N44*(1-N44)/F44),0)</f>
        <v>1.3470055720426305E-2</v>
      </c>
      <c r="AF44" s="20">
        <f t="shared" ref="AF44:AF46" si="41">IFERROR(SQRT(O44*(1-O44)/G44),0)</f>
        <v>8.7962850244348422E-3</v>
      </c>
      <c r="AG44" s="20">
        <f t="shared" ref="AG44:AG46" si="42">IFERROR(SQRT(P44*(1-P44)/H44),0)</f>
        <v>8.8424992007495092E-3</v>
      </c>
      <c r="AH44" s="20">
        <f t="shared" si="19"/>
        <v>8.1176851001480473E-3</v>
      </c>
      <c r="AI44" s="27">
        <f t="shared" si="7"/>
        <v>4.38062431380938E-3</v>
      </c>
      <c r="AJ44" s="27" cm="1">
        <f t="array" ref="AJ44">SQRT(SUMPRODUCT(C$23:I$23^2,AB44:AH44^2))/J$23</f>
        <v>4.4249011818071815E-3</v>
      </c>
      <c r="AK44" s="5">
        <f t="shared" si="29"/>
        <v>0</v>
      </c>
      <c r="AL44" s="5">
        <f t="shared" si="30"/>
        <v>0</v>
      </c>
      <c r="AM44" s="5">
        <f t="shared" si="31"/>
        <v>2.1651895007525072E-2</v>
      </c>
      <c r="AN44" s="5">
        <f t="shared" si="32"/>
        <v>2.2090891381499139E-2</v>
      </c>
      <c r="AO44" s="5">
        <f t="shared" si="33"/>
        <v>1.4425907440073141E-2</v>
      </c>
      <c r="AP44" s="5">
        <f t="shared" si="33"/>
        <v>1.4501698689229195E-2</v>
      </c>
      <c r="AQ44" s="5">
        <f t="shared" si="34"/>
        <v>1.3313003564242797E-2</v>
      </c>
      <c r="AR44" s="5">
        <f t="shared" si="35"/>
        <v>7.1842238746473832E-3</v>
      </c>
      <c r="AS44" s="5">
        <f t="shared" si="36"/>
        <v>7.2568379381637771E-3</v>
      </c>
      <c r="AT44" s="20" t="e">
        <f t="shared" si="28"/>
        <v>#DIV/0!</v>
      </c>
      <c r="AU44" s="20" t="e">
        <f t="shared" si="20"/>
        <v>#DIV/0!</v>
      </c>
      <c r="AV44" s="20">
        <f t="shared" si="21"/>
        <v>0.11611876136586737</v>
      </c>
      <c r="AW44" s="20">
        <f t="shared" si="22"/>
        <v>0.13333264179194496</v>
      </c>
      <c r="AX44" s="20">
        <f t="shared" si="23"/>
        <v>0.11229149349521785</v>
      </c>
      <c r="AY44" s="20">
        <f t="shared" si="24"/>
        <v>0.12228471121655754</v>
      </c>
      <c r="AZ44" s="20">
        <f t="shared" si="25"/>
        <v>0.13227792893789722</v>
      </c>
      <c r="BA44" s="20">
        <f t="shared" si="26"/>
        <v>0.12374960446236677</v>
      </c>
      <c r="BB44" s="20">
        <f t="shared" si="27"/>
        <v>0.12334907297847315</v>
      </c>
    </row>
    <row r="45" spans="1:54" x14ac:dyDescent="0.15">
      <c r="A45" s="26"/>
      <c r="B45" s="24">
        <v>29</v>
      </c>
      <c r="C45" s="11"/>
      <c r="D45" s="11"/>
      <c r="E45" s="11">
        <v>128</v>
      </c>
      <c r="F45" s="11">
        <v>166</v>
      </c>
      <c r="G45" s="11">
        <v>341</v>
      </c>
      <c r="H45" s="10">
        <v>382</v>
      </c>
      <c r="I45" s="11">
        <v>500</v>
      </c>
      <c r="J45" s="5">
        <f t="shared" si="5"/>
        <v>1517</v>
      </c>
      <c r="K45" s="19"/>
      <c r="L45" s="19"/>
      <c r="M45" s="19">
        <v>0.10832600975343053</v>
      </c>
      <c r="N45" s="19">
        <v>0.14841189145007519</v>
      </c>
      <c r="O45" s="19">
        <v>0.11427968251831432</v>
      </c>
      <c r="P45" s="19">
        <v>0.12632325695321905</v>
      </c>
      <c r="Q45" s="19">
        <v>0.13836683138812378</v>
      </c>
      <c r="R45" s="20">
        <f t="shared" si="17"/>
        <v>0.12848409678186443</v>
      </c>
      <c r="S45" s="20">
        <f t="shared" si="18"/>
        <v>0.12785792495829448</v>
      </c>
      <c r="T45" s="4" t="s">
        <v>29</v>
      </c>
      <c r="U45" s="4" t="s">
        <v>29</v>
      </c>
      <c r="V45" s="4" t="s">
        <v>29</v>
      </c>
      <c r="W45" s="4" t="s">
        <v>29</v>
      </c>
      <c r="X45" s="4" t="s">
        <v>29</v>
      </c>
      <c r="Y45" s="4" t="s">
        <v>29</v>
      </c>
      <c r="Z45" s="4" t="s">
        <v>29</v>
      </c>
      <c r="AA45" s="4" t="s">
        <v>29</v>
      </c>
      <c r="AB45" s="20">
        <f t="shared" si="37"/>
        <v>0</v>
      </c>
      <c r="AC45" s="20">
        <f t="shared" si="38"/>
        <v>0</v>
      </c>
      <c r="AD45" s="20">
        <f t="shared" si="39"/>
        <v>2.7470365476433504E-2</v>
      </c>
      <c r="AE45" s="20">
        <f t="shared" si="40"/>
        <v>2.7592757248379323E-2</v>
      </c>
      <c r="AF45" s="20">
        <f t="shared" si="41"/>
        <v>1.7228823686945609E-2</v>
      </c>
      <c r="AG45" s="20">
        <f t="shared" si="42"/>
        <v>1.6997512268388141E-2</v>
      </c>
      <c r="AH45" s="20">
        <f t="shared" si="19"/>
        <v>1.544159650811627E-2</v>
      </c>
      <c r="AI45" s="27">
        <f t="shared" si="7"/>
        <v>8.5915111043424804E-3</v>
      </c>
      <c r="AJ45" s="27" cm="1">
        <f t="array" ref="AJ45">SQRT(SUMPRODUCT(C$23:I$23^2,AB45:AH45^2))/J$23</f>
        <v>8.703103853566891E-3</v>
      </c>
      <c r="AK45" s="5">
        <f t="shared" ref="AK45:AS45" si="43">1.64*AB45</f>
        <v>0</v>
      </c>
      <c r="AL45" s="5">
        <f t="shared" si="43"/>
        <v>0</v>
      </c>
      <c r="AM45" s="5">
        <f t="shared" si="43"/>
        <v>4.5051399381350943E-2</v>
      </c>
      <c r="AN45" s="5">
        <f t="shared" si="43"/>
        <v>4.5252121887342088E-2</v>
      </c>
      <c r="AO45" s="5">
        <f t="shared" si="43"/>
        <v>2.8255270846590796E-2</v>
      </c>
      <c r="AP45" s="5">
        <f t="shared" si="43"/>
        <v>2.787592012015655E-2</v>
      </c>
      <c r="AQ45" s="5">
        <f t="shared" si="43"/>
        <v>2.5324218273310682E-2</v>
      </c>
      <c r="AR45" s="5">
        <f t="shared" si="43"/>
        <v>1.4090078211121668E-2</v>
      </c>
      <c r="AS45" s="5">
        <f t="shared" si="43"/>
        <v>1.4273090319849701E-2</v>
      </c>
      <c r="AT45" s="20" t="e">
        <f t="shared" si="28"/>
        <v>#DIV/0!</v>
      </c>
      <c r="AU45" s="20" t="e">
        <f t="shared" si="20"/>
        <v>#DIV/0!</v>
      </c>
      <c r="AV45" s="20">
        <f t="shared" si="21"/>
        <v>0.123009627742018</v>
      </c>
      <c r="AW45" s="20">
        <f t="shared" si="22"/>
        <v>0.14198612099572372</v>
      </c>
      <c r="AX45" s="20">
        <f t="shared" si="23"/>
        <v>0.11953121767274288</v>
      </c>
      <c r="AY45" s="20">
        <f t="shared" si="24"/>
        <v>0.12524536176046294</v>
      </c>
      <c r="AZ45" s="20">
        <f t="shared" si="25"/>
        <v>0.13095950584818303</v>
      </c>
      <c r="BA45" s="20">
        <f t="shared" si="26"/>
        <v>0.12753149327325475</v>
      </c>
      <c r="BB45" s="20">
        <f t="shared" si="27"/>
        <v>0.12750966621573012</v>
      </c>
    </row>
    <row r="46" spans="1:54" x14ac:dyDescent="0.15">
      <c r="A46" s="12" t="s">
        <v>43</v>
      </c>
      <c r="B46" s="24">
        <v>30</v>
      </c>
      <c r="C46" s="11"/>
      <c r="D46" s="11"/>
      <c r="E46" s="11">
        <v>158</v>
      </c>
      <c r="F46" s="11">
        <v>166</v>
      </c>
      <c r="G46" s="11">
        <v>325</v>
      </c>
      <c r="H46" s="10">
        <v>363</v>
      </c>
      <c r="I46" s="11">
        <v>474</v>
      </c>
      <c r="J46" s="5">
        <f t="shared" si="5"/>
        <v>1486</v>
      </c>
      <c r="K46" s="19"/>
      <c r="L46" s="19"/>
      <c r="M46" s="19">
        <v>0.13836612724606404</v>
      </c>
      <c r="N46" s="19">
        <v>0.14640168988441371</v>
      </c>
      <c r="O46" s="19">
        <v>0.12112296216198844</v>
      </c>
      <c r="P46" s="19">
        <v>0.12314294930502415</v>
      </c>
      <c r="Q46" s="19">
        <v>0.12516293644805984</v>
      </c>
      <c r="R46" s="20">
        <f t="shared" si="17"/>
        <v>0.12756232422775313</v>
      </c>
      <c r="S46" s="20">
        <f t="shared" si="18"/>
        <v>0.12805668815241325</v>
      </c>
      <c r="T46" s="4" t="s">
        <v>29</v>
      </c>
      <c r="U46" s="4" t="s">
        <v>29</v>
      </c>
      <c r="V46" s="4" t="s">
        <v>29</v>
      </c>
      <c r="W46" s="4" t="s">
        <v>29</v>
      </c>
      <c r="X46" s="4" t="s">
        <v>29</v>
      </c>
      <c r="Y46" s="4" t="s">
        <v>29</v>
      </c>
      <c r="Z46" s="4" t="s">
        <v>29</v>
      </c>
      <c r="AA46" s="4" t="s">
        <v>29</v>
      </c>
      <c r="AB46" s="20">
        <f t="shared" si="37"/>
        <v>0</v>
      </c>
      <c r="AC46" s="20">
        <f t="shared" si="38"/>
        <v>0</v>
      </c>
      <c r="AD46" s="20">
        <f t="shared" si="39"/>
        <v>2.7469308774301395E-2</v>
      </c>
      <c r="AE46" s="20">
        <f t="shared" si="40"/>
        <v>2.7437578123323932E-2</v>
      </c>
      <c r="AF46" s="20">
        <f t="shared" si="41"/>
        <v>1.8098209873150351E-2</v>
      </c>
      <c r="AG46" s="20">
        <f t="shared" si="42"/>
        <v>1.724709128999791E-2</v>
      </c>
      <c r="AH46" s="20">
        <f t="shared" si="19"/>
        <v>1.519890456494068E-2</v>
      </c>
      <c r="AI46" s="27">
        <f t="shared" si="7"/>
        <v>8.654042290042907E-3</v>
      </c>
      <c r="AJ46" s="27" cm="1">
        <f t="array" ref="AJ46">SQRT(SUMPRODUCT(C$23:I$23^2,AB46:AH46^2))/J$23</f>
        <v>8.8067245821558809E-3</v>
      </c>
      <c r="AK46" s="5">
        <f t="shared" ref="AK46:AP46" si="44">1.64*AB46</f>
        <v>0</v>
      </c>
      <c r="AL46" s="5">
        <f t="shared" si="44"/>
        <v>0</v>
      </c>
      <c r="AM46" s="5">
        <f t="shared" si="44"/>
        <v>4.5049666389854283E-2</v>
      </c>
      <c r="AN46" s="5">
        <f t="shared" si="44"/>
        <v>4.4997628122251242E-2</v>
      </c>
      <c r="AO46" s="5">
        <f t="shared" si="44"/>
        <v>2.9681064191966575E-2</v>
      </c>
      <c r="AP46" s="5">
        <f t="shared" si="44"/>
        <v>2.828522971559657E-2</v>
      </c>
      <c r="AQ46" s="5">
        <f>1.64*AH46</f>
        <v>2.4926203486502714E-2</v>
      </c>
      <c r="AR46" s="5">
        <f>1.64*AI46</f>
        <v>1.4192629355670366E-2</v>
      </c>
      <c r="AS46" s="5">
        <f>1.64*AJ46</f>
        <v>1.4443028314735644E-2</v>
      </c>
      <c r="AT46" s="20" cm="1">
        <f t="array" ref="AT46">INDEX($K$28:$S$46,ROW()-27,1)</f>
        <v>0</v>
      </c>
      <c r="AU46" s="20" cm="1">
        <f t="array" ref="AU46">INDEX($K$28:$S$46,ROW()-27,2)</f>
        <v>0</v>
      </c>
      <c r="AV46" s="20" cm="1">
        <f t="array" ref="AV46">INDEX($K$28:$S$46,ROW()-27,3)</f>
        <v>0.13836612724606404</v>
      </c>
      <c r="AW46" s="20" cm="1">
        <f t="array" ref="AW46">INDEX($K$28:$S$46,ROW()-27,4)</f>
        <v>0.14640168988441371</v>
      </c>
      <c r="AX46" s="20" cm="1">
        <f t="array" ref="AX46">INDEX($K$28:$S$46,ROW()-27,5)</f>
        <v>0.12112296216198844</v>
      </c>
      <c r="AY46" s="20" cm="1">
        <f t="array" ref="AY46">INDEX($K$28:$S$46,ROW()-27,6)</f>
        <v>0.12314294930502415</v>
      </c>
      <c r="AZ46" s="20" cm="1">
        <f t="array" ref="AZ46">INDEX($K$28:$S$46,ROW()-27,7)</f>
        <v>0.12516293644805984</v>
      </c>
      <c r="BA46" s="20" cm="1">
        <f t="array" ref="BA46">INDEX($K$28:$S$46,ROW()-27,8)</f>
        <v>0.12756232422775313</v>
      </c>
      <c r="BB46" s="20" cm="1">
        <f t="array" ref="BB46">INDEX($K$28:$S$46,ROW()-27,9)</f>
        <v>0.12805668815241325</v>
      </c>
    </row>
    <row r="47" spans="1:54" x14ac:dyDescent="0.15">
      <c r="Q47" s="1"/>
      <c r="R47" s="1"/>
      <c r="S47" s="1"/>
      <c r="T47" s="1"/>
    </row>
    <row r="48" spans="1:54" x14ac:dyDescent="0.15">
      <c r="Q48" s="1"/>
      <c r="R48" s="2"/>
      <c r="S48" s="2"/>
      <c r="T48" s="2"/>
    </row>
    <row r="49" spans="17:20" x14ac:dyDescent="0.15">
      <c r="Q49" s="1"/>
      <c r="R49" s="1"/>
      <c r="S49" s="1"/>
      <c r="T49" s="1"/>
    </row>
    <row r="50" spans="17:20" x14ac:dyDescent="0.15">
      <c r="Q50" s="1"/>
      <c r="R50" s="1"/>
      <c r="S50" s="1"/>
      <c r="T50" s="1"/>
    </row>
    <row r="51" spans="17:20" x14ac:dyDescent="0.15">
      <c r="Q51" s="1"/>
      <c r="R51" s="2"/>
      <c r="S51" s="2"/>
      <c r="T51" s="2"/>
    </row>
    <row r="52" spans="17:20" x14ac:dyDescent="0.15">
      <c r="Q52" s="1"/>
      <c r="R52" s="1"/>
      <c r="S52" s="1"/>
      <c r="T52" s="1"/>
    </row>
    <row r="53" spans="17:20" x14ac:dyDescent="0.15">
      <c r="Q53" s="1"/>
      <c r="R53" s="1"/>
      <c r="S53" s="1"/>
      <c r="T53" s="1"/>
    </row>
    <row r="54" spans="17:20" x14ac:dyDescent="0.15">
      <c r="Q54" s="1"/>
      <c r="R54" s="2"/>
      <c r="S54" s="2"/>
      <c r="T54" s="2"/>
    </row>
    <row r="55" spans="17:20" x14ac:dyDescent="0.15">
      <c r="Q55" s="1"/>
      <c r="R55" s="1"/>
      <c r="S55" s="1"/>
      <c r="T55" s="1"/>
    </row>
    <row r="56" spans="17:20" x14ac:dyDescent="0.15">
      <c r="Q56" s="1"/>
      <c r="R56" s="1"/>
      <c r="S56" s="1"/>
      <c r="T56" s="1"/>
    </row>
    <row r="57" spans="17:20" x14ac:dyDescent="0.15">
      <c r="Q57" s="1"/>
      <c r="R57" s="2"/>
      <c r="S57" s="2"/>
      <c r="T57" s="2"/>
    </row>
    <row r="58" spans="17:20" x14ac:dyDescent="0.15">
      <c r="Q58" s="1"/>
      <c r="R58" s="1"/>
      <c r="S58" s="1"/>
      <c r="T58" s="1"/>
    </row>
    <row r="59" spans="17:20" x14ac:dyDescent="0.15">
      <c r="Q59" s="1"/>
      <c r="R59" s="3"/>
      <c r="S59" s="1"/>
      <c r="T59" s="1"/>
    </row>
    <row r="60" spans="17:20" x14ac:dyDescent="0.15">
      <c r="Q60" s="1"/>
      <c r="R60" s="2"/>
      <c r="S60" s="2"/>
      <c r="T60" s="2"/>
    </row>
    <row r="61" spans="17:20" x14ac:dyDescent="0.15">
      <c r="Q61" s="1"/>
      <c r="R61" s="3"/>
      <c r="S61" s="1"/>
      <c r="T61" s="1"/>
    </row>
    <row r="62" spans="17:20" x14ac:dyDescent="0.15">
      <c r="Q62" s="1"/>
      <c r="R62" s="1"/>
      <c r="S62" s="1"/>
      <c r="T62" s="1"/>
    </row>
    <row r="63" spans="17:20" x14ac:dyDescent="0.15">
      <c r="Q63" s="1"/>
      <c r="R63" s="2"/>
      <c r="S63" s="2"/>
      <c r="T63" s="2"/>
    </row>
    <row r="64" spans="17:20" x14ac:dyDescent="0.15">
      <c r="Q64" s="1"/>
      <c r="R64" s="1"/>
      <c r="S64" s="1"/>
      <c r="T64" s="1"/>
    </row>
    <row r="65" spans="3:54" x14ac:dyDescent="0.15">
      <c r="Q65" s="1"/>
      <c r="R65" s="3"/>
      <c r="S65" s="1"/>
      <c r="T65" s="1"/>
    </row>
    <row r="66" spans="3:54" x14ac:dyDescent="0.15">
      <c r="Q66" s="1"/>
      <c r="R66" s="3"/>
      <c r="S66" s="1"/>
      <c r="T66" s="1"/>
      <c r="BA66" s="6"/>
    </row>
    <row r="67" spans="3:54" x14ac:dyDescent="0.15">
      <c r="Q67" s="1"/>
      <c r="R67" s="3"/>
      <c r="S67" s="1"/>
      <c r="T67" s="1"/>
      <c r="BA67" s="6"/>
    </row>
    <row r="68" spans="3:54" x14ac:dyDescent="0.15">
      <c r="Q68" s="1"/>
      <c r="R68" s="3"/>
      <c r="S68" s="1"/>
      <c r="T68" s="1"/>
      <c r="AT68" s="33"/>
      <c r="AU68" s="33"/>
      <c r="AV68" s="33"/>
      <c r="AW68" s="33"/>
      <c r="AX68" s="33"/>
      <c r="AY68" s="33"/>
      <c r="AZ68" s="33"/>
      <c r="BA68" s="33"/>
      <c r="BB68" s="33"/>
    </row>
    <row r="69" spans="3:54" x14ac:dyDescent="0.15">
      <c r="Q69" s="1"/>
      <c r="R69" s="3"/>
      <c r="S69" s="1"/>
      <c r="T69" s="1"/>
      <c r="AT69" s="33"/>
      <c r="AU69" s="33"/>
      <c r="AV69" s="33"/>
      <c r="AW69" s="33"/>
      <c r="AX69" s="33"/>
      <c r="AY69" s="33"/>
      <c r="AZ69" s="33"/>
      <c r="BA69" s="33"/>
      <c r="BB69" s="33"/>
    </row>
    <row r="70" spans="3:54" x14ac:dyDescent="0.15">
      <c r="Q70" s="1"/>
      <c r="R70" s="3"/>
      <c r="S70" s="1"/>
      <c r="T70" s="1"/>
      <c r="AT70" s="33"/>
      <c r="AU70" s="33"/>
      <c r="AV70" s="33"/>
      <c r="AW70" s="33"/>
      <c r="AX70" s="33"/>
      <c r="AY70" s="33"/>
      <c r="AZ70" s="33"/>
      <c r="BA70" s="33"/>
      <c r="BB70" s="33"/>
    </row>
    <row r="71" spans="3:54" x14ac:dyDescent="0.15">
      <c r="Q71" s="1"/>
      <c r="R71" s="3"/>
      <c r="S71" s="1"/>
      <c r="T71" s="1"/>
      <c r="AT71" s="33"/>
      <c r="AU71" s="33"/>
      <c r="AV71" s="33"/>
      <c r="AW71" s="33"/>
      <c r="AX71" s="33"/>
      <c r="AY71" s="33"/>
      <c r="AZ71" s="33"/>
      <c r="BA71" s="33"/>
      <c r="BB71" s="33"/>
    </row>
    <row r="72" spans="3:54" x14ac:dyDescent="0.15">
      <c r="C72" s="1"/>
      <c r="D72" s="1"/>
      <c r="E72" s="1"/>
      <c r="F72" s="1"/>
      <c r="G72" s="1"/>
      <c r="H72" s="1"/>
      <c r="I72" s="1"/>
      <c r="J72" s="1"/>
      <c r="K72" s="1"/>
      <c r="L72" s="7"/>
      <c r="M72" s="6"/>
      <c r="N72" s="7"/>
      <c r="O72" s="6"/>
      <c r="P72" s="6"/>
      <c r="Q72" s="1"/>
      <c r="R72" s="3"/>
      <c r="S72" s="1"/>
      <c r="T72" s="1"/>
      <c r="AT72" s="33"/>
      <c r="AU72" s="33"/>
      <c r="AV72" s="33"/>
      <c r="AW72" s="33"/>
      <c r="AX72" s="33"/>
      <c r="AY72" s="33"/>
      <c r="AZ72" s="33"/>
      <c r="BA72" s="33"/>
      <c r="BB72" s="33"/>
    </row>
    <row r="73" spans="3:54" x14ac:dyDescent="0.15">
      <c r="N73" s="8"/>
      <c r="O73" s="6"/>
      <c r="P73" s="6"/>
      <c r="Q73" s="1"/>
      <c r="R73" s="3"/>
      <c r="S73" s="1"/>
      <c r="T73" s="1"/>
      <c r="AT73" s="33"/>
      <c r="AU73" s="33"/>
      <c r="AV73" s="33"/>
      <c r="AW73" s="33"/>
      <c r="AX73" s="33"/>
      <c r="AY73" s="33"/>
      <c r="AZ73" s="33"/>
      <c r="BA73" s="33"/>
      <c r="BB73" s="33"/>
    </row>
    <row r="74" spans="3:54" x14ac:dyDescent="0.15">
      <c r="N74" s="8"/>
      <c r="O74" s="6"/>
      <c r="P74" s="6"/>
      <c r="Q74" s="1"/>
      <c r="R74" s="3"/>
      <c r="S74" s="1"/>
      <c r="T74" s="1"/>
      <c r="AT74" s="33"/>
      <c r="AU74" s="33"/>
      <c r="AV74" s="33"/>
      <c r="AW74" s="33"/>
      <c r="AX74" s="33"/>
      <c r="AY74" s="33"/>
      <c r="AZ74" s="33"/>
      <c r="BA74" s="33"/>
      <c r="BB74" s="33"/>
    </row>
    <row r="75" spans="3:54" x14ac:dyDescent="0.15">
      <c r="N75" s="8"/>
      <c r="O75" s="6"/>
      <c r="P75" s="6"/>
      <c r="Q75" s="1"/>
      <c r="R75" s="2"/>
      <c r="S75" s="2"/>
      <c r="T75" s="2"/>
      <c r="AT75" s="33"/>
      <c r="AU75" s="33"/>
      <c r="AV75" s="33"/>
      <c r="AW75" s="33"/>
      <c r="AX75" s="33"/>
      <c r="AY75" s="33"/>
      <c r="AZ75" s="33"/>
      <c r="BA75" s="33"/>
      <c r="BB75" s="33"/>
    </row>
    <row r="76" spans="3:54" x14ac:dyDescent="0.15">
      <c r="N76" s="8"/>
      <c r="O76" s="6"/>
      <c r="P76" s="6"/>
      <c r="Q76" s="1"/>
      <c r="R76" s="3"/>
      <c r="S76" s="1"/>
      <c r="T76" s="1"/>
      <c r="AT76" s="33"/>
      <c r="AU76" s="33"/>
      <c r="AV76" s="33"/>
      <c r="AW76" s="33"/>
      <c r="AX76" s="33"/>
      <c r="AY76" s="33"/>
      <c r="AZ76" s="33"/>
      <c r="BA76" s="33"/>
      <c r="BB76" s="33"/>
    </row>
    <row r="77" spans="3:54" x14ac:dyDescent="0.15">
      <c r="N77" s="8"/>
      <c r="O77" s="6"/>
      <c r="P77" s="6"/>
      <c r="Q77" s="1"/>
      <c r="R77" s="1"/>
      <c r="S77" s="1"/>
      <c r="T77" s="1"/>
      <c r="AT77" s="33"/>
      <c r="AU77" s="33"/>
      <c r="AV77" s="33"/>
      <c r="AW77" s="33"/>
      <c r="AX77" s="33"/>
      <c r="AY77" s="33"/>
      <c r="AZ77" s="33"/>
      <c r="BA77" s="33"/>
      <c r="BB77" s="33"/>
    </row>
    <row r="78" spans="3:54" x14ac:dyDescent="0.15">
      <c r="N78" s="8"/>
      <c r="O78" s="6"/>
      <c r="P78" s="6"/>
      <c r="Q78" s="1"/>
      <c r="R78" s="2"/>
      <c r="S78" s="2"/>
      <c r="T78" s="2"/>
      <c r="AT78" s="33"/>
      <c r="AU78" s="33"/>
      <c r="AV78" s="33"/>
      <c r="AW78" s="33"/>
      <c r="AX78" s="33"/>
      <c r="AY78" s="33"/>
      <c r="AZ78" s="33"/>
      <c r="BA78" s="33"/>
      <c r="BB78" s="33"/>
    </row>
    <row r="79" spans="3:54" x14ac:dyDescent="0.15">
      <c r="N79" s="8"/>
      <c r="O79" s="6"/>
      <c r="P79" s="6"/>
      <c r="Q79" s="1"/>
      <c r="R79" s="1"/>
      <c r="S79" s="1"/>
      <c r="T79" s="1"/>
      <c r="AT79" s="33"/>
      <c r="AU79" s="33"/>
      <c r="AV79" s="33"/>
      <c r="AW79" s="33"/>
      <c r="AX79" s="33"/>
      <c r="AY79" s="33"/>
      <c r="AZ79" s="33"/>
      <c r="BA79" s="33"/>
      <c r="BB79" s="33"/>
    </row>
    <row r="80" spans="3:54" x14ac:dyDescent="0.15">
      <c r="N80" s="8"/>
      <c r="O80" s="6"/>
      <c r="P80" s="6"/>
      <c r="Q80" s="1"/>
      <c r="R80" s="1"/>
      <c r="S80" s="1"/>
      <c r="T80" s="1"/>
      <c r="AT80" s="33"/>
      <c r="AU80" s="33"/>
      <c r="AV80" s="33"/>
      <c r="AW80" s="33"/>
      <c r="AX80" s="33"/>
      <c r="AY80" s="33"/>
      <c r="AZ80" s="33"/>
      <c r="BA80" s="33"/>
      <c r="BB80" s="33"/>
    </row>
    <row r="81" spans="14:54" x14ac:dyDescent="0.15">
      <c r="N81" s="8"/>
      <c r="O81" s="6"/>
      <c r="P81" s="6"/>
      <c r="Q81" s="1"/>
      <c r="R81" s="2"/>
      <c r="S81" s="2"/>
      <c r="T81" s="2"/>
      <c r="AT81" s="33"/>
      <c r="AU81" s="33"/>
      <c r="AV81" s="33"/>
      <c r="AW81" s="33"/>
      <c r="AX81" s="33"/>
      <c r="AY81" s="33"/>
      <c r="AZ81" s="33"/>
      <c r="BA81" s="33"/>
      <c r="BB81" s="33"/>
    </row>
    <row r="82" spans="14:54" x14ac:dyDescent="0.15">
      <c r="N82" s="8"/>
      <c r="O82" s="6"/>
      <c r="P82" s="6"/>
      <c r="Q82" s="1"/>
      <c r="R82" s="3"/>
      <c r="S82" s="1"/>
      <c r="T82" s="1"/>
      <c r="AT82" s="33"/>
      <c r="AU82" s="33"/>
      <c r="AV82" s="33"/>
      <c r="AW82" s="33"/>
      <c r="AX82" s="33"/>
      <c r="AY82" s="33"/>
      <c r="AZ82" s="33"/>
      <c r="BA82" s="33"/>
      <c r="BB82" s="33"/>
    </row>
    <row r="83" spans="14:54" x14ac:dyDescent="0.15">
      <c r="N83" s="8"/>
      <c r="O83" s="6"/>
      <c r="P83" s="6"/>
      <c r="Q83" s="1"/>
      <c r="R83" s="1"/>
      <c r="S83" s="1"/>
      <c r="T83" s="1"/>
      <c r="AT83" s="33"/>
      <c r="AU83" s="33"/>
      <c r="AV83" s="33"/>
      <c r="AW83" s="33"/>
      <c r="AX83" s="33"/>
      <c r="AY83" s="33"/>
      <c r="AZ83" s="33"/>
      <c r="BA83" s="33"/>
      <c r="BB83" s="33"/>
    </row>
    <row r="84" spans="14:54" x14ac:dyDescent="0.15">
      <c r="N84" s="8"/>
      <c r="O84" s="6"/>
      <c r="P84" s="6"/>
      <c r="Q84" s="1"/>
      <c r="R84" s="2"/>
      <c r="S84" s="2"/>
      <c r="T84" s="2"/>
      <c r="AT84" s="33"/>
      <c r="AU84" s="33"/>
      <c r="AV84" s="33"/>
      <c r="AW84" s="33"/>
      <c r="AX84" s="33"/>
      <c r="AY84" s="33"/>
      <c r="AZ84" s="33"/>
      <c r="BA84" s="33"/>
      <c r="BB84" s="33"/>
    </row>
    <row r="85" spans="14:54" x14ac:dyDescent="0.15">
      <c r="N85" s="8"/>
      <c r="O85" s="6"/>
      <c r="P85" s="6"/>
      <c r="Q85" s="1"/>
      <c r="R85" s="1"/>
      <c r="S85" s="1"/>
      <c r="T85" s="1"/>
      <c r="AT85" s="33"/>
      <c r="AU85" s="33"/>
      <c r="AV85" s="33"/>
      <c r="AW85" s="33"/>
      <c r="AX85" s="33"/>
      <c r="AY85" s="33"/>
      <c r="AZ85" s="33"/>
      <c r="BA85" s="33"/>
      <c r="BB85" s="33"/>
    </row>
    <row r="86" spans="14:54" x14ac:dyDescent="0.15">
      <c r="N86" s="7"/>
      <c r="O86" s="5"/>
      <c r="P86" s="5"/>
      <c r="Q86" s="1"/>
      <c r="R86" s="3"/>
      <c r="S86" s="1"/>
      <c r="T86" s="1"/>
      <c r="AT86" s="33"/>
      <c r="AU86" s="33"/>
      <c r="AV86" s="33"/>
      <c r="AW86" s="33"/>
      <c r="AX86" s="33"/>
      <c r="AY86" s="33"/>
      <c r="AZ86" s="33"/>
      <c r="BA86" s="33"/>
      <c r="BB86" s="33"/>
    </row>
    <row r="87" spans="14:54" x14ac:dyDescent="0.15">
      <c r="N87" s="7"/>
      <c r="O87" s="5"/>
      <c r="P87" s="5"/>
      <c r="Q87" s="1"/>
      <c r="R87" s="2"/>
      <c r="S87" s="2"/>
      <c r="T87" s="2"/>
    </row>
    <row r="88" spans="14:54" x14ac:dyDescent="0.15">
      <c r="N88" s="7"/>
      <c r="O88" s="5"/>
      <c r="P88" s="5"/>
      <c r="Q88" s="1"/>
      <c r="R88" s="1"/>
      <c r="S88" s="1"/>
      <c r="T88" s="1"/>
    </row>
    <row r="89" spans="14:54" x14ac:dyDescent="0.15">
      <c r="N89" s="7"/>
      <c r="O89" s="6"/>
      <c r="P89" s="6"/>
      <c r="Q89" s="1"/>
      <c r="R89" s="1"/>
      <c r="S89" s="1"/>
      <c r="T89" s="1"/>
    </row>
    <row r="90" spans="14:54" x14ac:dyDescent="0.15">
      <c r="N90" s="7"/>
      <c r="O90" s="6"/>
      <c r="P90" s="6"/>
      <c r="Q90" s="1"/>
      <c r="R90" s="2"/>
      <c r="S90" s="2"/>
      <c r="T90" s="2"/>
    </row>
    <row r="91" spans="14:54" x14ac:dyDescent="0.15">
      <c r="N91" s="7"/>
      <c r="O91" s="6"/>
      <c r="P91" s="6"/>
      <c r="Q91" s="1"/>
      <c r="R91" s="1"/>
      <c r="S91" s="1"/>
      <c r="T91" s="1"/>
    </row>
    <row r="92" spans="14:54" x14ac:dyDescent="0.15">
      <c r="N92" s="7"/>
      <c r="O92" s="6"/>
      <c r="P92" s="6"/>
      <c r="Q92" s="1"/>
      <c r="R92" s="3"/>
      <c r="S92" s="1"/>
      <c r="T92" s="1"/>
    </row>
    <row r="93" spans="14:54" x14ac:dyDescent="0.15">
      <c r="N93" s="7"/>
      <c r="O93" s="6"/>
      <c r="P93" s="6"/>
      <c r="Q93" s="1"/>
      <c r="R93" s="2"/>
      <c r="S93" s="2"/>
      <c r="T93" s="2"/>
    </row>
    <row r="94" spans="14:54" x14ac:dyDescent="0.15">
      <c r="N94" s="7"/>
      <c r="O94" s="6"/>
      <c r="P94" s="6"/>
      <c r="Q94" s="1"/>
      <c r="R94" s="3"/>
      <c r="S94" s="1"/>
      <c r="T94" s="1"/>
    </row>
    <row r="95" spans="14:54" x14ac:dyDescent="0.15">
      <c r="N95" s="7"/>
      <c r="O95" s="6"/>
      <c r="P95" s="6"/>
      <c r="Q95" s="1"/>
      <c r="R95" s="1"/>
      <c r="S95" s="1"/>
      <c r="T95" s="1"/>
    </row>
    <row r="96" spans="14:54" x14ac:dyDescent="0.15">
      <c r="N96" s="7"/>
      <c r="O96" s="6"/>
      <c r="P96" s="6"/>
      <c r="Q96" s="1"/>
      <c r="R96" s="2"/>
      <c r="S96" s="2"/>
      <c r="T96" s="2"/>
    </row>
    <row r="97" spans="17:20" x14ac:dyDescent="0.15">
      <c r="Q97" s="1"/>
      <c r="R97" s="1"/>
      <c r="S97" s="1"/>
      <c r="T97" s="1"/>
    </row>
    <row r="98" spans="17:20" x14ac:dyDescent="0.15">
      <c r="Q98" s="1"/>
      <c r="R98" s="3"/>
      <c r="S98" s="1"/>
      <c r="T98" s="1"/>
    </row>
    <row r="99" spans="17:20" x14ac:dyDescent="0.15">
      <c r="Q99" s="1"/>
      <c r="R99" s="2"/>
      <c r="S99" s="2"/>
      <c r="T99" s="2"/>
    </row>
    <row r="100" spans="17:20" x14ac:dyDescent="0.15">
      <c r="Q100" s="1"/>
      <c r="R100" s="3"/>
      <c r="S100" s="1"/>
      <c r="T100" s="1"/>
    </row>
    <row r="101" spans="17:20" x14ac:dyDescent="0.15">
      <c r="Q101" s="1"/>
      <c r="R101" s="1"/>
      <c r="S101" s="1"/>
      <c r="T101" s="1"/>
    </row>
    <row r="102" spans="17:20" x14ac:dyDescent="0.15">
      <c r="Q102" s="1"/>
      <c r="R102" s="2"/>
      <c r="S102" s="2"/>
      <c r="T102" s="2"/>
    </row>
    <row r="103" spans="17:20" x14ac:dyDescent="0.15">
      <c r="Q103" s="1"/>
      <c r="R103" s="1"/>
      <c r="S103" s="1"/>
      <c r="T103" s="1"/>
    </row>
    <row r="104" spans="17:20" x14ac:dyDescent="0.15">
      <c r="Q104" s="1"/>
      <c r="R104" s="1"/>
      <c r="S104" s="1"/>
      <c r="T104" s="1"/>
    </row>
    <row r="105" spans="17:20" x14ac:dyDescent="0.15">
      <c r="Q105" s="1"/>
      <c r="R105" s="2"/>
      <c r="S105" s="2"/>
      <c r="T105" s="2"/>
    </row>
    <row r="106" spans="17:20" x14ac:dyDescent="0.15">
      <c r="Q106" s="1"/>
      <c r="R106" s="3"/>
      <c r="S106" s="1"/>
      <c r="T106" s="1"/>
    </row>
    <row r="107" spans="17:20" x14ac:dyDescent="0.15">
      <c r="Q107" s="1"/>
      <c r="R107" s="1"/>
      <c r="S107" s="1"/>
      <c r="T107" s="1"/>
    </row>
    <row r="108" spans="17:20" x14ac:dyDescent="0.15">
      <c r="Q108" s="1"/>
      <c r="R108" s="2"/>
      <c r="S108" s="2"/>
      <c r="T108" s="2"/>
    </row>
    <row r="109" spans="17:20" x14ac:dyDescent="0.15">
      <c r="Q109" s="1"/>
      <c r="R109" s="1"/>
      <c r="S109" s="1"/>
      <c r="T109" s="1"/>
    </row>
    <row r="110" spans="17:20" x14ac:dyDescent="0.15">
      <c r="Q110" s="1"/>
      <c r="R110" s="3"/>
      <c r="S110" s="1"/>
      <c r="T110" s="1"/>
    </row>
    <row r="111" spans="17:20" x14ac:dyDescent="0.15">
      <c r="Q111" s="1"/>
      <c r="R111" s="2"/>
      <c r="S111" s="2"/>
      <c r="T111" s="2"/>
    </row>
    <row r="112" spans="17:20" x14ac:dyDescent="0.15">
      <c r="Q112" s="1"/>
      <c r="R112" s="1"/>
      <c r="S112" s="1"/>
      <c r="T112" s="1"/>
    </row>
    <row r="113" spans="17:20" x14ac:dyDescent="0.15">
      <c r="Q113" s="1"/>
      <c r="R113" s="1"/>
      <c r="S113" s="1"/>
      <c r="T113" s="1"/>
    </row>
    <row r="114" spans="17:20" x14ac:dyDescent="0.15">
      <c r="Q114" s="1"/>
      <c r="R114" s="2"/>
      <c r="S114" s="2"/>
      <c r="T114" s="2"/>
    </row>
    <row r="115" spans="17:20" x14ac:dyDescent="0.15">
      <c r="Q115" s="1"/>
      <c r="R115" s="1"/>
      <c r="S115" s="1"/>
      <c r="T115" s="1"/>
    </row>
    <row r="116" spans="17:20" x14ac:dyDescent="0.15">
      <c r="Q116" s="1"/>
      <c r="R116" s="3"/>
      <c r="S116" s="1"/>
      <c r="T116" s="1"/>
    </row>
    <row r="117" spans="17:20" x14ac:dyDescent="0.15">
      <c r="Q117" s="1"/>
      <c r="R117" s="3"/>
      <c r="S117" s="1"/>
      <c r="T117" s="1"/>
    </row>
    <row r="118" spans="17:20" x14ac:dyDescent="0.15">
      <c r="Q118" s="1"/>
      <c r="R118" s="3"/>
      <c r="S118" s="1"/>
      <c r="T118" s="1"/>
    </row>
    <row r="119" spans="17:20" x14ac:dyDescent="0.15">
      <c r="Q119" s="1"/>
      <c r="R119" s="3"/>
      <c r="S119" s="1"/>
      <c r="T119" s="1"/>
    </row>
    <row r="120" spans="17:20" x14ac:dyDescent="0.15">
      <c r="Q120" s="1"/>
      <c r="R120" s="3"/>
      <c r="S120" s="1"/>
      <c r="T120" s="1"/>
    </row>
    <row r="121" spans="17:20" x14ac:dyDescent="0.15">
      <c r="Q121" s="1"/>
      <c r="R121" s="3"/>
      <c r="S121" s="1"/>
      <c r="T121" s="1"/>
    </row>
    <row r="122" spans="17:20" x14ac:dyDescent="0.15">
      <c r="Q122" s="1"/>
      <c r="R122" s="3"/>
      <c r="S122" s="1"/>
      <c r="T122" s="1"/>
    </row>
    <row r="123" spans="17:20" x14ac:dyDescent="0.15">
      <c r="Q123" s="1"/>
      <c r="R123" s="3"/>
      <c r="S123" s="1"/>
      <c r="T123" s="1"/>
    </row>
    <row r="124" spans="17:20" x14ac:dyDescent="0.15">
      <c r="Q124" s="1"/>
      <c r="R124" s="3"/>
      <c r="S124" s="1"/>
      <c r="T124" s="1"/>
    </row>
    <row r="125" spans="17:20" x14ac:dyDescent="0.15">
      <c r="Q125" s="1"/>
      <c r="R125" s="2"/>
      <c r="S125" s="2"/>
      <c r="T125" s="2"/>
    </row>
    <row r="126" spans="17:20" x14ac:dyDescent="0.15">
      <c r="Q126" s="1"/>
      <c r="R126" s="3"/>
      <c r="S126" s="1"/>
      <c r="T126" s="1"/>
    </row>
    <row r="127" spans="17:20" x14ac:dyDescent="0.15">
      <c r="Q127" s="1"/>
      <c r="R127" s="1"/>
      <c r="S127" s="1"/>
      <c r="T127" s="1"/>
    </row>
    <row r="128" spans="17:20" x14ac:dyDescent="0.15">
      <c r="Q128" s="1"/>
      <c r="R128" s="2"/>
      <c r="S128" s="2"/>
      <c r="T128" s="2"/>
    </row>
    <row r="129" spans="17:20" x14ac:dyDescent="0.15">
      <c r="Q129" s="1"/>
      <c r="R129" s="1"/>
      <c r="S129" s="1"/>
      <c r="T129" s="1"/>
    </row>
    <row r="130" spans="17:20" x14ac:dyDescent="0.15">
      <c r="Q130" s="1"/>
      <c r="R130" s="3"/>
      <c r="S130" s="1"/>
      <c r="T130" s="1"/>
    </row>
    <row r="131" spans="17:20" x14ac:dyDescent="0.15">
      <c r="Q131" s="1"/>
      <c r="R131" s="2"/>
      <c r="S131" s="2"/>
      <c r="T131" s="2"/>
    </row>
    <row r="132" spans="17:20" x14ac:dyDescent="0.15">
      <c r="Q132" s="1"/>
      <c r="R132" s="3"/>
      <c r="S132" s="1"/>
      <c r="T132" s="1"/>
    </row>
    <row r="133" spans="17:20" x14ac:dyDescent="0.15">
      <c r="Q133" s="1"/>
      <c r="R133" s="1"/>
      <c r="S133" s="1"/>
      <c r="T133" s="1"/>
    </row>
    <row r="134" spans="17:20" x14ac:dyDescent="0.15">
      <c r="Q134" s="1"/>
      <c r="R134" s="2"/>
      <c r="S134" s="2"/>
      <c r="T134" s="2"/>
    </row>
    <row r="135" spans="17:20" x14ac:dyDescent="0.15">
      <c r="Q135" s="1"/>
      <c r="R135" s="1"/>
      <c r="S135" s="1"/>
      <c r="T135" s="1"/>
    </row>
    <row r="136" spans="17:20" x14ac:dyDescent="0.15">
      <c r="Q136" s="1"/>
      <c r="R136" s="1"/>
      <c r="S136" s="1"/>
      <c r="T136" s="1"/>
    </row>
    <row r="137" spans="17:20" x14ac:dyDescent="0.15">
      <c r="Q137" s="1"/>
      <c r="R137" s="2"/>
      <c r="S137" s="2"/>
      <c r="T137" s="2"/>
    </row>
    <row r="138" spans="17:20" x14ac:dyDescent="0.15">
      <c r="Q138" s="1"/>
      <c r="R138" s="3"/>
      <c r="S138" s="1"/>
      <c r="T138" s="1"/>
    </row>
    <row r="139" spans="17:20" x14ac:dyDescent="0.15">
      <c r="Q139" s="1"/>
      <c r="R139" s="1"/>
      <c r="S139" s="1"/>
      <c r="T139" s="1"/>
    </row>
    <row r="140" spans="17:20" x14ac:dyDescent="0.15">
      <c r="Q140" s="1"/>
      <c r="R140" s="2"/>
      <c r="S140" s="2"/>
      <c r="T140" s="2"/>
    </row>
    <row r="141" spans="17:20" x14ac:dyDescent="0.15">
      <c r="Q141" s="1"/>
      <c r="R141" s="1"/>
      <c r="S141" s="1"/>
      <c r="T141" s="1"/>
    </row>
    <row r="142" spans="17:20" x14ac:dyDescent="0.15">
      <c r="Q142" s="1"/>
      <c r="R142" s="3"/>
      <c r="S142" s="1"/>
      <c r="T142" s="1"/>
    </row>
    <row r="143" spans="17:20" x14ac:dyDescent="0.15">
      <c r="Q143" s="1"/>
      <c r="R143" s="2"/>
      <c r="S143" s="2"/>
      <c r="T143" s="2"/>
    </row>
    <row r="144" spans="17:20" x14ac:dyDescent="0.15">
      <c r="Q144" s="1"/>
      <c r="R144" s="1"/>
      <c r="S144" s="1"/>
      <c r="T144" s="1"/>
    </row>
    <row r="145" spans="17:20" x14ac:dyDescent="0.15">
      <c r="Q145" s="1"/>
      <c r="R145" s="1"/>
      <c r="S145" s="1"/>
      <c r="T145" s="1"/>
    </row>
    <row r="146" spans="17:20" x14ac:dyDescent="0.15">
      <c r="Q146" s="1"/>
      <c r="R146" s="2"/>
      <c r="S146" s="2"/>
      <c r="T146" s="2"/>
    </row>
    <row r="147" spans="17:20" x14ac:dyDescent="0.15">
      <c r="Q147" s="1"/>
      <c r="R147" s="1"/>
      <c r="S147" s="1"/>
      <c r="T147" s="1"/>
    </row>
    <row r="148" spans="17:20" x14ac:dyDescent="0.15">
      <c r="Q148" s="1"/>
      <c r="R148" s="3"/>
      <c r="S148" s="1"/>
      <c r="T148" s="1"/>
    </row>
    <row r="149" spans="17:20" x14ac:dyDescent="0.15">
      <c r="Q149" s="1"/>
      <c r="R149" s="2"/>
      <c r="S149" s="2"/>
      <c r="T149" s="2"/>
    </row>
    <row r="150" spans="17:20" x14ac:dyDescent="0.15">
      <c r="Q150" s="1"/>
      <c r="R150" s="3"/>
      <c r="S150" s="1"/>
      <c r="T150" s="1"/>
    </row>
    <row r="151" spans="17:20" x14ac:dyDescent="0.15">
      <c r="Q151" s="1"/>
      <c r="R151" s="1"/>
      <c r="S151" s="1"/>
      <c r="T151" s="1"/>
    </row>
    <row r="152" spans="17:20" x14ac:dyDescent="0.15">
      <c r="Q152" s="1"/>
      <c r="R152" s="2"/>
      <c r="S152" s="2"/>
      <c r="T152" s="2"/>
    </row>
    <row r="153" spans="17:20" x14ac:dyDescent="0.15">
      <c r="Q153" s="1"/>
      <c r="R153" s="1"/>
      <c r="S153" s="1"/>
      <c r="T153" s="1"/>
    </row>
    <row r="154" spans="17:20" x14ac:dyDescent="0.15">
      <c r="Q154" s="1"/>
      <c r="R154" s="3"/>
      <c r="S154" s="1"/>
      <c r="T154" s="1"/>
    </row>
    <row r="155" spans="17:20" x14ac:dyDescent="0.15">
      <c r="Q155" s="1"/>
      <c r="R155" s="2"/>
      <c r="S155" s="2"/>
      <c r="T155" s="2"/>
    </row>
    <row r="156" spans="17:20" x14ac:dyDescent="0.15">
      <c r="Q156" s="1"/>
      <c r="R156" s="3"/>
      <c r="S156" s="1"/>
      <c r="T156" s="1"/>
    </row>
    <row r="157" spans="17:20" x14ac:dyDescent="0.15">
      <c r="Q157" s="1"/>
      <c r="R157" s="1"/>
      <c r="S157" s="1"/>
      <c r="T157" s="1"/>
    </row>
    <row r="158" spans="17:20" x14ac:dyDescent="0.15">
      <c r="Q158" s="1"/>
      <c r="R158" s="2"/>
      <c r="S158" s="2"/>
      <c r="T158" s="2"/>
    </row>
    <row r="159" spans="17:20" x14ac:dyDescent="0.15">
      <c r="Q159" s="1"/>
      <c r="R159" s="3"/>
      <c r="S159" s="1"/>
      <c r="T159" s="1"/>
    </row>
    <row r="160" spans="17:20" x14ac:dyDescent="0.15">
      <c r="Q160" s="1"/>
      <c r="R160" s="1"/>
      <c r="S160" s="1"/>
      <c r="T160" s="1"/>
    </row>
    <row r="161" spans="17:20" x14ac:dyDescent="0.15">
      <c r="Q161" s="1"/>
      <c r="R161" s="1"/>
      <c r="S161" s="1"/>
      <c r="T161" s="1"/>
    </row>
    <row r="162" spans="17:20" x14ac:dyDescent="0.15">
      <c r="Q162" s="1"/>
      <c r="R162" s="3"/>
      <c r="S162" s="1"/>
      <c r="T162" s="1"/>
    </row>
    <row r="163" spans="17:20" x14ac:dyDescent="0.15">
      <c r="Q163" s="1"/>
      <c r="R163" s="1"/>
      <c r="S163" s="1"/>
      <c r="T163" s="1"/>
    </row>
    <row r="164" spans="17:20" x14ac:dyDescent="0.15">
      <c r="Q164" s="1"/>
      <c r="R164" s="1"/>
      <c r="S164" s="1"/>
      <c r="T164" s="1"/>
    </row>
    <row r="165" spans="17:20" x14ac:dyDescent="0.15">
      <c r="Q165" s="1"/>
      <c r="R165" s="3"/>
      <c r="S165" s="1"/>
      <c r="T165" s="1"/>
    </row>
    <row r="166" spans="17:20" x14ac:dyDescent="0.15">
      <c r="Q166" s="1"/>
      <c r="R166" s="1"/>
      <c r="S166" s="1"/>
      <c r="T166" s="1"/>
    </row>
    <row r="167" spans="17:20" x14ac:dyDescent="0.15">
      <c r="Q167" s="1"/>
      <c r="R167" s="3"/>
      <c r="S167" s="1"/>
      <c r="T167" s="1"/>
    </row>
    <row r="168" spans="17:20" x14ac:dyDescent="0.15">
      <c r="Q168" s="1"/>
      <c r="R168" s="3"/>
      <c r="S168" s="1"/>
      <c r="T168" s="1"/>
    </row>
    <row r="169" spans="17:20" x14ac:dyDescent="0.15">
      <c r="Q169" s="1"/>
      <c r="R169" s="3"/>
      <c r="S169" s="1"/>
      <c r="T169" s="1"/>
    </row>
    <row r="170" spans="17:20" x14ac:dyDescent="0.15">
      <c r="Q170" s="1"/>
      <c r="R170" s="3"/>
      <c r="S170" s="1"/>
      <c r="T170" s="1"/>
    </row>
    <row r="171" spans="17:20" x14ac:dyDescent="0.15">
      <c r="Q171" s="1"/>
      <c r="R171" s="3"/>
      <c r="S171" s="1"/>
      <c r="T171" s="1"/>
    </row>
    <row r="172" spans="17:20" x14ac:dyDescent="0.15">
      <c r="Q172" s="1"/>
      <c r="R172" s="3"/>
      <c r="S172" s="1"/>
      <c r="T172" s="1"/>
    </row>
    <row r="173" spans="17:20" x14ac:dyDescent="0.15">
      <c r="Q173" s="1"/>
      <c r="R173" s="3"/>
      <c r="S173" s="1"/>
      <c r="T173" s="1"/>
    </row>
    <row r="174" spans="17:20" x14ac:dyDescent="0.15">
      <c r="Q174" s="1"/>
      <c r="R174" s="3"/>
      <c r="S174" s="1"/>
      <c r="T174" s="1"/>
    </row>
    <row r="217" spans="17:20" x14ac:dyDescent="0.15">
      <c r="Q217" s="1"/>
      <c r="R217" s="3"/>
      <c r="S217" s="1"/>
      <c r="T217" s="1"/>
    </row>
    <row r="218" spans="17:20" x14ac:dyDescent="0.15">
      <c r="Q218" s="1"/>
      <c r="R218" s="3"/>
      <c r="S218" s="1"/>
      <c r="T218" s="1"/>
    </row>
    <row r="219" spans="17:20" x14ac:dyDescent="0.15">
      <c r="Q219" s="1"/>
      <c r="R219" s="3"/>
      <c r="S219" s="1"/>
      <c r="T219" s="1"/>
    </row>
    <row r="220" spans="17:20" x14ac:dyDescent="0.15">
      <c r="Q220" s="1"/>
      <c r="R220" s="3"/>
      <c r="S220" s="1"/>
      <c r="T220" s="1"/>
    </row>
    <row r="221" spans="17:20" x14ac:dyDescent="0.15">
      <c r="Q221" s="1"/>
      <c r="R221" s="3"/>
      <c r="S221" s="1"/>
      <c r="T221" s="1"/>
    </row>
    <row r="222" spans="17:20" x14ac:dyDescent="0.15">
      <c r="Q222" s="1"/>
      <c r="R222" s="3"/>
      <c r="S222" s="1"/>
      <c r="T222" s="1"/>
    </row>
    <row r="223" spans="17:20" x14ac:dyDescent="0.15">
      <c r="Q223" s="1"/>
      <c r="R223" s="3"/>
      <c r="S223" s="1"/>
      <c r="T223" s="1"/>
    </row>
    <row r="224" spans="17:20" x14ac:dyDescent="0.15">
      <c r="Q224" s="1"/>
      <c r="R224" s="3"/>
      <c r="S224" s="1"/>
      <c r="T224" s="1"/>
    </row>
  </sheetData>
  <mergeCells count="4">
    <mergeCell ref="B12:I12"/>
    <mergeCell ref="B13:I13"/>
    <mergeCell ref="B14:I14"/>
    <mergeCell ref="K1:K20"/>
  </mergeCells>
  <phoneticPr fontId="3"/>
  <pageMargins left="0.7" right="0.7" top="0.75" bottom="0.75" header="0.3" footer="0.3"/>
  <pageSetup paperSize="9" scale="4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911F0-F115-420B-A3FF-C348BBA3529C}">
  <sheetPr>
    <pageSetUpPr fitToPage="1"/>
  </sheetPr>
  <dimension ref="A1:BJ214"/>
  <sheetViews>
    <sheetView zoomScale="85" zoomScaleNormal="85" workbookViewId="0">
      <pane xSplit="2" topLeftCell="C1" activePane="topRight" state="frozen"/>
      <selection pane="topRight"/>
    </sheetView>
  </sheetViews>
  <sheetFormatPr defaultRowHeight="13.5" x14ac:dyDescent="0.15"/>
  <cols>
    <col min="1" max="1" width="21.625" customWidth="1"/>
    <col min="2" max="2" width="9.25" customWidth="1"/>
    <col min="3" max="8" width="9" customWidth="1"/>
    <col min="15" max="16" width="9" customWidth="1"/>
    <col min="18" max="18" width="9.625" bestFit="1" customWidth="1"/>
    <col min="19" max="24" width="9.375" bestFit="1" customWidth="1"/>
    <col min="25" max="25" width="9.375" customWidth="1"/>
    <col min="26" max="26" width="9.375" bestFit="1" customWidth="1"/>
    <col min="27" max="28" width="10.375" bestFit="1" customWidth="1"/>
  </cols>
  <sheetData>
    <row r="1" spans="1:11" x14ac:dyDescent="0.15">
      <c r="A1" s="16" t="s">
        <v>74</v>
      </c>
      <c r="K1" s="38" t="s">
        <v>45</v>
      </c>
    </row>
    <row r="2" spans="1:11" x14ac:dyDescent="0.15">
      <c r="A2" s="16" t="s">
        <v>40</v>
      </c>
      <c r="K2" s="38"/>
    </row>
    <row r="3" spans="1:11" x14ac:dyDescent="0.15">
      <c r="A3" s="16"/>
      <c r="K3" s="38"/>
    </row>
    <row r="4" spans="1:11" x14ac:dyDescent="0.15">
      <c r="A4" s="16" t="s">
        <v>13</v>
      </c>
      <c r="K4" s="38"/>
    </row>
    <row r="5" spans="1:11" x14ac:dyDescent="0.15">
      <c r="A5" s="18" t="s">
        <v>49</v>
      </c>
      <c r="K5" s="38"/>
    </row>
    <row r="6" spans="1:11" x14ac:dyDescent="0.15">
      <c r="A6" s="17" t="s">
        <v>44</v>
      </c>
      <c r="K6" s="38"/>
    </row>
    <row r="7" spans="1:11" x14ac:dyDescent="0.15">
      <c r="A7" s="17" t="s">
        <v>15</v>
      </c>
      <c r="K7" s="38"/>
    </row>
    <row r="8" spans="1:11" x14ac:dyDescent="0.15">
      <c r="A8" s="17" t="s">
        <v>46</v>
      </c>
      <c r="K8" s="38"/>
    </row>
    <row r="9" spans="1:11" x14ac:dyDescent="0.15">
      <c r="A9" s="17" t="s">
        <v>51</v>
      </c>
      <c r="K9" s="38"/>
    </row>
    <row r="10" spans="1:11" x14ac:dyDescent="0.15">
      <c r="A10" s="17" t="s">
        <v>33</v>
      </c>
      <c r="K10" s="38"/>
    </row>
    <row r="11" spans="1:11" x14ac:dyDescent="0.15">
      <c r="A11" s="12"/>
      <c r="K11" s="38"/>
    </row>
    <row r="12" spans="1:11" x14ac:dyDescent="0.15">
      <c r="A12" s="9" t="s">
        <v>21</v>
      </c>
      <c r="B12" s="36" t="s">
        <v>72</v>
      </c>
      <c r="C12" s="37"/>
      <c r="D12" s="37"/>
      <c r="E12" s="37"/>
      <c r="F12" s="37"/>
      <c r="G12" s="37"/>
      <c r="H12" s="37"/>
      <c r="I12" s="37"/>
      <c r="K12" s="38"/>
    </row>
    <row r="13" spans="1:11" x14ac:dyDescent="0.15">
      <c r="A13" s="9" t="s">
        <v>22</v>
      </c>
      <c r="B13" s="36" t="s">
        <v>73</v>
      </c>
      <c r="C13" s="37"/>
      <c r="D13" s="37"/>
      <c r="E13" s="37"/>
      <c r="F13" s="37"/>
      <c r="G13" s="37"/>
      <c r="H13" s="37"/>
      <c r="I13" s="37"/>
      <c r="K13" s="38"/>
    </row>
    <row r="14" spans="1:11" x14ac:dyDescent="0.15">
      <c r="A14" s="9" t="s">
        <v>12</v>
      </c>
      <c r="B14" s="36" t="s">
        <v>63</v>
      </c>
      <c r="C14" s="36"/>
      <c r="D14" s="36"/>
      <c r="E14" s="36"/>
      <c r="F14" s="36"/>
      <c r="G14" s="36"/>
      <c r="H14" s="36"/>
      <c r="I14" s="36"/>
      <c r="K14" s="38"/>
    </row>
    <row r="15" spans="1:11" x14ac:dyDescent="0.15">
      <c r="A15" s="12"/>
      <c r="K15" s="38"/>
    </row>
    <row r="16" spans="1:11" x14ac:dyDescent="0.15">
      <c r="A16" s="1"/>
      <c r="B16" s="9" t="s">
        <v>16</v>
      </c>
      <c r="C16" s="9" t="s">
        <v>14</v>
      </c>
      <c r="D16" s="5"/>
      <c r="K16" s="38"/>
    </row>
    <row r="17" spans="1:62" x14ac:dyDescent="0.15">
      <c r="A17" s="9" t="s">
        <v>39</v>
      </c>
      <c r="B17" s="11">
        <v>28</v>
      </c>
      <c r="C17" s="27">
        <f>VLOOKUP(B17,$B$28:$BB$36,17,FALSE)</f>
        <v>0.32659193790573759</v>
      </c>
      <c r="D17" s="28">
        <f>VLOOKUP(B17,$B$28:$BB$46,34,FALSE)</f>
        <v>1.5005214037372623E-4</v>
      </c>
      <c r="K17" s="38"/>
    </row>
    <row r="18" spans="1:62" x14ac:dyDescent="0.15">
      <c r="A18" s="9" t="s">
        <v>3</v>
      </c>
      <c r="B18" s="11">
        <v>35</v>
      </c>
      <c r="C18" s="21">
        <v>0.6</v>
      </c>
      <c r="E18" s="16" t="s">
        <v>37</v>
      </c>
      <c r="K18" s="38"/>
    </row>
    <row r="19" spans="1:62" x14ac:dyDescent="0.15">
      <c r="A19" s="23" t="s">
        <v>47</v>
      </c>
      <c r="B19" s="24">
        <v>33</v>
      </c>
      <c r="C19" s="27">
        <f>VLOOKUP(B19,$B$28:$BB$36,17,FALSE)</f>
        <v>0.33062167528305764</v>
      </c>
      <c r="D19" s="28">
        <f>VLOOKUP(B19,$B$28:$BB$46,34,FALSE)</f>
        <v>1.6216057144172465E-4</v>
      </c>
      <c r="E19" s="5">
        <f>1-_xlfn.NORM.DIST(ABS(C19-C$17)/SQRT(D$17^2+D19^2),0,1,TRUE)</f>
        <v>0</v>
      </c>
      <c r="F19" s="26" t="str">
        <f>"粗割合：P"&amp;IF(E19&lt;0.001,"&lt;0.001","="&amp;FIXED(E19,3))</f>
        <v>粗割合：P&lt;0.001</v>
      </c>
      <c r="G19" s="1"/>
      <c r="H19" s="1"/>
      <c r="I19" s="1"/>
      <c r="J19" s="1"/>
      <c r="K19" s="38"/>
      <c r="L19" s="1"/>
      <c r="M19" s="1"/>
      <c r="N19" s="1"/>
    </row>
    <row r="20" spans="1:62" x14ac:dyDescent="0.15">
      <c r="A20" s="23" t="s">
        <v>48</v>
      </c>
      <c r="B20" s="25">
        <f>+B19</f>
        <v>33</v>
      </c>
      <c r="C20" s="27">
        <f>VLOOKUP(B19,$B$28:$BB$36,18,FALSE)</f>
        <v>0.32514487345393672</v>
      </c>
      <c r="D20" s="28">
        <f>VLOOKUP(B20,$B$28:$BB$46,35,FALSE)</f>
        <v>1.6423141263323819E-4</v>
      </c>
      <c r="E20" s="5">
        <f>1-_xlfn.NORM.DIST(ABS(C20-C$17)/SQRT(D$17^2+D20^2),0,1,TRUE)</f>
        <v>3.8876235564089257E-11</v>
      </c>
      <c r="F20" s="26" t="str">
        <f>"年齢調整割合：P"&amp;IF(E20&lt;0.001,"&lt;0.001","="&amp;FIXED(E20,3))</f>
        <v>年齢調整割合：P&lt;0.001</v>
      </c>
      <c r="G20" s="1"/>
      <c r="H20" s="1"/>
      <c r="I20" s="1"/>
      <c r="J20" s="1"/>
      <c r="K20" s="38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pans="1:62" x14ac:dyDescent="0.15"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62" x14ac:dyDescent="0.15">
      <c r="B22" s="9" t="s">
        <v>16</v>
      </c>
      <c r="C22" s="15" t="str">
        <f>+C27</f>
        <v>40～44歳</v>
      </c>
      <c r="D22" s="15" t="str">
        <f t="shared" ref="D22:I22" si="0">+D27</f>
        <v>45～49歳</v>
      </c>
      <c r="E22" s="15" t="str">
        <f t="shared" si="0"/>
        <v>50～54歳</v>
      </c>
      <c r="F22" s="15" t="str">
        <f t="shared" si="0"/>
        <v>55～59歳</v>
      </c>
      <c r="G22" s="15" t="str">
        <f t="shared" si="0"/>
        <v>60～64歳</v>
      </c>
      <c r="H22" s="15" t="str">
        <f t="shared" si="0"/>
        <v>65～69歳</v>
      </c>
      <c r="I22" s="15" t="str">
        <f t="shared" si="0"/>
        <v>70～74歳</v>
      </c>
      <c r="J22" s="9" t="s">
        <v>0</v>
      </c>
    </row>
    <row r="23" spans="1:62" x14ac:dyDescent="0.15">
      <c r="A23" s="9" t="s">
        <v>18</v>
      </c>
      <c r="B23" s="25">
        <f>B17</f>
        <v>28</v>
      </c>
      <c r="C23" s="5">
        <f>VLOOKUP($B23,$B$28:$I$36,2,FALSE)</f>
        <v>798940</v>
      </c>
      <c r="D23" s="5">
        <f>VLOOKUP($B23,$B$28:$I$36,3,FALSE)</f>
        <v>842496</v>
      </c>
      <c r="E23" s="5">
        <f>VLOOKUP($B23,$B$28:$I$36,4,FALSE)</f>
        <v>728230</v>
      </c>
      <c r="F23" s="5">
        <f>VLOOKUP($B23,$B$28:$I$36,5,FALSE)</f>
        <v>756071</v>
      </c>
      <c r="G23" s="5">
        <f>VLOOKUP($B23,$B$28:$I$36,6,FALSE)</f>
        <v>1226916</v>
      </c>
      <c r="H23" s="5">
        <f>VLOOKUP($B23,$B$28:$I$36,7,FALSE)</f>
        <v>2858893</v>
      </c>
      <c r="I23" s="5">
        <f>VLOOKUP($B23,$B$28:$I$36,8,FALSE)</f>
        <v>2556313</v>
      </c>
      <c r="J23" s="5">
        <f>SUM(C23:I23)</f>
        <v>9767859</v>
      </c>
      <c r="S23" s="1"/>
      <c r="AB23" t="str">
        <f>IFERROR(SQRT(K28*(1-K28)/0),"")</f>
        <v/>
      </c>
    </row>
    <row r="24" spans="1:62" x14ac:dyDescent="0.15">
      <c r="A24" s="9" t="s">
        <v>38</v>
      </c>
      <c r="B24" s="5"/>
      <c r="C24" s="5"/>
      <c r="D24" s="5"/>
      <c r="E24" s="5"/>
      <c r="F24" s="5"/>
      <c r="G24" s="5"/>
      <c r="H24" s="5"/>
      <c r="I24" s="5"/>
      <c r="S24" s="1"/>
    </row>
    <row r="25" spans="1:62" x14ac:dyDescent="0.15">
      <c r="A25" s="9"/>
      <c r="B25" s="5"/>
      <c r="C25" s="5"/>
      <c r="D25" s="5"/>
      <c r="E25" s="5"/>
      <c r="F25" s="5"/>
      <c r="G25" s="5"/>
      <c r="H25" s="5"/>
      <c r="I25" s="5"/>
      <c r="S25" s="1"/>
      <c r="AT25" s="1"/>
      <c r="BC25" s="1"/>
    </row>
    <row r="26" spans="1:62" x14ac:dyDescent="0.15">
      <c r="C26" s="9" t="s">
        <v>55</v>
      </c>
      <c r="D26" s="1"/>
      <c r="E26" s="1"/>
      <c r="F26" s="1"/>
      <c r="G26" s="1"/>
      <c r="H26" s="1"/>
      <c r="I26" s="1"/>
      <c r="J26" s="1"/>
      <c r="K26" s="9" t="s">
        <v>25</v>
      </c>
      <c r="L26" s="1"/>
      <c r="M26" s="1"/>
      <c r="N26" s="1"/>
      <c r="O26" s="1"/>
      <c r="P26" s="1"/>
      <c r="Q26" s="1"/>
      <c r="R26" s="1"/>
      <c r="S26" s="1"/>
      <c r="T26" s="9"/>
      <c r="U26" s="1"/>
      <c r="V26" s="1"/>
      <c r="W26" s="1"/>
      <c r="X26" s="1"/>
      <c r="Y26" s="1"/>
      <c r="Z26" s="1"/>
      <c r="AA26" s="1"/>
      <c r="AB26" s="9" t="s">
        <v>11</v>
      </c>
      <c r="AC26" s="1"/>
      <c r="AD26" s="1"/>
      <c r="AE26" s="1"/>
      <c r="AF26" s="1"/>
      <c r="AG26" s="1"/>
      <c r="AH26" s="1"/>
      <c r="AI26" s="1"/>
      <c r="AJ26" s="1"/>
      <c r="AK26" s="9" t="s">
        <v>19</v>
      </c>
      <c r="AL26" s="1"/>
      <c r="AM26" s="1"/>
      <c r="AN26" s="1"/>
      <c r="AO26" s="1"/>
      <c r="AP26" s="1"/>
      <c r="AQ26" s="1"/>
      <c r="AR26" s="1"/>
      <c r="AS26" s="1"/>
      <c r="AT26" s="9" t="s">
        <v>64</v>
      </c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</row>
    <row r="27" spans="1:62" x14ac:dyDescent="0.15">
      <c r="B27" s="14" t="s">
        <v>17</v>
      </c>
      <c r="C27" s="32" t="s">
        <v>56</v>
      </c>
      <c r="D27" s="32" t="s">
        <v>57</v>
      </c>
      <c r="E27" s="32" t="s">
        <v>58</v>
      </c>
      <c r="F27" s="32" t="s">
        <v>59</v>
      </c>
      <c r="G27" s="32" t="s">
        <v>60</v>
      </c>
      <c r="H27" s="32" t="s">
        <v>61</v>
      </c>
      <c r="I27" s="32" t="s">
        <v>62</v>
      </c>
      <c r="J27" s="15" t="s">
        <v>0</v>
      </c>
      <c r="K27" s="22" t="str">
        <f>+C27</f>
        <v>40～44歳</v>
      </c>
      <c r="L27" s="22" t="str">
        <f t="shared" ref="L27:Q27" si="1">+D27</f>
        <v>45～49歳</v>
      </c>
      <c r="M27" s="22" t="str">
        <f t="shared" si="1"/>
        <v>50～54歳</v>
      </c>
      <c r="N27" s="22" t="str">
        <f t="shared" si="1"/>
        <v>55～59歳</v>
      </c>
      <c r="O27" s="22" t="str">
        <f t="shared" si="1"/>
        <v>60～64歳</v>
      </c>
      <c r="P27" s="22" t="str">
        <f t="shared" si="1"/>
        <v>65～69歳</v>
      </c>
      <c r="Q27" s="22" t="str">
        <f t="shared" si="1"/>
        <v>70～74歳</v>
      </c>
      <c r="R27" s="15" t="s">
        <v>30</v>
      </c>
      <c r="S27" s="15" t="s">
        <v>31</v>
      </c>
      <c r="T27" s="22"/>
      <c r="U27" s="22"/>
      <c r="V27" s="22"/>
      <c r="W27" s="22"/>
      <c r="X27" s="22"/>
      <c r="Y27" s="22"/>
      <c r="Z27" s="22"/>
      <c r="AA27" s="15"/>
      <c r="AB27" s="22" t="str">
        <f t="shared" ref="AB27:AH27" si="2">+C27</f>
        <v>40～44歳</v>
      </c>
      <c r="AC27" s="22" t="str">
        <f t="shared" si="2"/>
        <v>45～49歳</v>
      </c>
      <c r="AD27" s="22" t="str">
        <f t="shared" si="2"/>
        <v>50～54歳</v>
      </c>
      <c r="AE27" s="22" t="str">
        <f t="shared" si="2"/>
        <v>55～59歳</v>
      </c>
      <c r="AF27" s="22" t="str">
        <f t="shared" si="2"/>
        <v>60～64歳</v>
      </c>
      <c r="AG27" s="22" t="str">
        <f t="shared" si="2"/>
        <v>65～69歳</v>
      </c>
      <c r="AH27" s="22" t="str">
        <f t="shared" si="2"/>
        <v>70～74歳</v>
      </c>
      <c r="AI27" s="15" t="s">
        <v>30</v>
      </c>
      <c r="AJ27" s="15" t="s">
        <v>31</v>
      </c>
      <c r="AK27" s="22" t="str">
        <f t="shared" ref="AK27:AQ27" si="3">+C27</f>
        <v>40～44歳</v>
      </c>
      <c r="AL27" s="22" t="str">
        <f t="shared" si="3"/>
        <v>45～49歳</v>
      </c>
      <c r="AM27" s="22" t="str">
        <f t="shared" si="3"/>
        <v>50～54歳</v>
      </c>
      <c r="AN27" s="22" t="str">
        <f t="shared" si="3"/>
        <v>55～59歳</v>
      </c>
      <c r="AO27" s="22" t="str">
        <f t="shared" si="3"/>
        <v>60～64歳</v>
      </c>
      <c r="AP27" s="22" t="str">
        <f t="shared" si="3"/>
        <v>65～69歳</v>
      </c>
      <c r="AQ27" s="22" t="str">
        <f t="shared" si="3"/>
        <v>70～74歳</v>
      </c>
      <c r="AR27" s="15" t="s">
        <v>30</v>
      </c>
      <c r="AS27" s="15" t="s">
        <v>31</v>
      </c>
      <c r="AT27" s="22" t="str">
        <f t="shared" ref="AT27:AZ27" si="4">+C27</f>
        <v>40～44歳</v>
      </c>
      <c r="AU27" s="22" t="str">
        <f t="shared" si="4"/>
        <v>45～49歳</v>
      </c>
      <c r="AV27" s="22" t="str">
        <f t="shared" si="4"/>
        <v>50～54歳</v>
      </c>
      <c r="AW27" s="22" t="str">
        <f t="shared" si="4"/>
        <v>55～59歳</v>
      </c>
      <c r="AX27" s="22" t="str">
        <f t="shared" si="4"/>
        <v>60～64歳</v>
      </c>
      <c r="AY27" s="22" t="str">
        <f t="shared" si="4"/>
        <v>65～69歳</v>
      </c>
      <c r="AZ27" s="22" t="str">
        <f t="shared" si="4"/>
        <v>70～74歳</v>
      </c>
      <c r="BA27" s="15" t="s">
        <v>30</v>
      </c>
      <c r="BB27" s="15" t="s">
        <v>31</v>
      </c>
    </row>
    <row r="28" spans="1:62" x14ac:dyDescent="0.15">
      <c r="A28" s="12" t="s">
        <v>43</v>
      </c>
      <c r="B28" s="24">
        <v>25</v>
      </c>
      <c r="C28" s="10">
        <v>960817</v>
      </c>
      <c r="D28" s="10">
        <v>864847</v>
      </c>
      <c r="E28" s="10">
        <v>799756</v>
      </c>
      <c r="F28" s="10">
        <v>908455</v>
      </c>
      <c r="G28" s="10">
        <v>1752565</v>
      </c>
      <c r="H28" s="10">
        <v>2631863</v>
      </c>
      <c r="I28" s="10">
        <v>2717607</v>
      </c>
      <c r="J28" s="6">
        <f t="shared" ref="J28:J36" si="5">SUM(C28:I28)</f>
        <v>10635910</v>
      </c>
      <c r="K28" s="19">
        <v>0.15860668576846579</v>
      </c>
      <c r="L28" s="19">
        <v>0.17292075939443624</v>
      </c>
      <c r="M28" s="19">
        <v>0.1999434827622425</v>
      </c>
      <c r="N28" s="19">
        <v>0.22017931543114408</v>
      </c>
      <c r="O28" s="19">
        <v>0.28373384154082731</v>
      </c>
      <c r="P28" s="19">
        <v>0.36461548340472127</v>
      </c>
      <c r="Q28" s="19">
        <v>0.4065444341289966</v>
      </c>
      <c r="R28" s="20">
        <f>SUMPRODUCT(C28:I28,K28:Q28)/J28</f>
        <v>0.30308445633706943</v>
      </c>
      <c r="S28" s="20">
        <f>SUMPRODUCT(C$23:I$23,K28:Q28)/J$23</f>
        <v>0.30858833818657688</v>
      </c>
      <c r="T28" s="4" t="s">
        <v>29</v>
      </c>
      <c r="U28" s="4" t="s">
        <v>29</v>
      </c>
      <c r="V28" s="4" t="s">
        <v>29</v>
      </c>
      <c r="W28" s="4" t="s">
        <v>29</v>
      </c>
      <c r="X28" s="4" t="s">
        <v>29</v>
      </c>
      <c r="Y28" s="4" t="s">
        <v>29</v>
      </c>
      <c r="Z28" s="4" t="s">
        <v>29</v>
      </c>
      <c r="AA28" s="4" t="s">
        <v>29</v>
      </c>
      <c r="AB28" s="20">
        <f>IFERROR(SQRT(K28*(1-K28)/C28),0)</f>
        <v>3.7268330157936539E-4</v>
      </c>
      <c r="AC28" s="20">
        <f t="shared" ref="AC28:AC36" si="6">IFERROR(SQRT(L28*(1-L28)/D28),0)</f>
        <v>4.0665628194417241E-4</v>
      </c>
      <c r="AD28" s="20">
        <f t="shared" ref="AD28:AD36" si="7">IFERROR(SQRT(M28*(1-M28)/E28),0)</f>
        <v>4.4723440582778264E-4</v>
      </c>
      <c r="AE28" s="20">
        <f t="shared" ref="AE28:AE36" si="8">IFERROR(SQRT(N28*(1-N28)/F28),0)</f>
        <v>4.3474432747999899E-4</v>
      </c>
      <c r="AF28" s="20">
        <f t="shared" ref="AF28:AF36" si="9">IFERROR(SQRT(O28*(1-O28)/G28),0)</f>
        <v>3.4053026640680961E-4</v>
      </c>
      <c r="AG28" s="20">
        <f t="shared" ref="AG28:AG36" si="10">IFERROR(SQRT(P28*(1-P28)/H28),0)</f>
        <v>2.9669090134631292E-4</v>
      </c>
      <c r="AH28" s="20">
        <f t="shared" ref="AH28:AH36" si="11">IFERROR(SQRT(Q28*(1-Q28)/I28),0)</f>
        <v>2.9795781939979943E-4</v>
      </c>
      <c r="AI28" s="27">
        <f t="shared" ref="AI28:AI36" si="12">SQRT(R28*(1-R28)/J28)</f>
        <v>1.409238763535729E-4</v>
      </c>
      <c r="AJ28" s="27" cm="1">
        <f t="array" ref="AJ28">SQRT(SUMPRODUCT(C$23:I$23^2,AB28:AH28^2))/J$23</f>
        <v>1.4090498440948323E-4</v>
      </c>
      <c r="AK28" s="5">
        <f t="shared" ref="AK28:AS35" si="13">1.64*AB28</f>
        <v>6.1120061459015915E-4</v>
      </c>
      <c r="AL28" s="5">
        <f t="shared" si="13"/>
        <v>6.6691630238844266E-4</v>
      </c>
      <c r="AM28" s="5">
        <f t="shared" si="13"/>
        <v>7.3346442555756344E-4</v>
      </c>
      <c r="AN28" s="5">
        <f t="shared" si="13"/>
        <v>7.1298069706719834E-4</v>
      </c>
      <c r="AO28" s="5">
        <f t="shared" si="13"/>
        <v>5.5846963690716776E-4</v>
      </c>
      <c r="AP28" s="5">
        <f t="shared" si="13"/>
        <v>4.8657307820795315E-4</v>
      </c>
      <c r="AQ28" s="5">
        <f t="shared" si="13"/>
        <v>4.8865082381567104E-4</v>
      </c>
      <c r="AR28" s="5">
        <f t="shared" si="13"/>
        <v>2.3111515721985955E-4</v>
      </c>
      <c r="AS28" s="5">
        <f t="shared" si="13"/>
        <v>2.3108417443155248E-4</v>
      </c>
      <c r="AT28" s="20" cm="1">
        <f t="array" ref="AT28">INDEX($K$28:$S$36,ROW()-27,1)</f>
        <v>0.15860668576846579</v>
      </c>
      <c r="AU28" s="20" cm="1">
        <f t="array" ref="AU28">INDEX($K$28:$S$36,ROW()-27,2)</f>
        <v>0.17292075939443624</v>
      </c>
      <c r="AV28" s="20" cm="1">
        <f t="array" ref="AV28">INDEX($K$28:$S$36,ROW()-27,3)</f>
        <v>0.1999434827622425</v>
      </c>
      <c r="AW28" s="20" cm="1">
        <f t="array" ref="AW28">INDEX($K$28:$S$36,ROW()-27,4)</f>
        <v>0.22017931543114408</v>
      </c>
      <c r="AX28" s="20" cm="1">
        <f t="array" ref="AX28">INDEX($K$28:$S$36,ROW()-27,5)</f>
        <v>0.28373384154082731</v>
      </c>
      <c r="AY28" s="20" cm="1">
        <f t="array" ref="AY28">INDEX($K$28:$S$36,ROW()-27,6)</f>
        <v>0.36461548340472127</v>
      </c>
      <c r="AZ28" s="20" cm="1">
        <f t="array" ref="AZ28">INDEX($K$28:$S$36,ROW()-27,7)</f>
        <v>0.4065444341289966</v>
      </c>
      <c r="BA28" s="20" cm="1">
        <f t="array" ref="BA28">INDEX($K$28:$S$36,ROW()-27,8)</f>
        <v>0.30308445633706943</v>
      </c>
      <c r="BB28" s="20" cm="1">
        <f t="array" ref="BB28">INDEX($K$28:$S$36,ROW()-27,9)</f>
        <v>0.30858833818657688</v>
      </c>
    </row>
    <row r="29" spans="1:62" x14ac:dyDescent="0.15">
      <c r="A29" s="26"/>
      <c r="B29" s="24">
        <v>26</v>
      </c>
      <c r="C29" s="10">
        <v>928125</v>
      </c>
      <c r="D29" s="10">
        <v>858742</v>
      </c>
      <c r="E29" s="10">
        <v>786467</v>
      </c>
      <c r="F29" s="10">
        <v>855672</v>
      </c>
      <c r="G29" s="10">
        <v>1562056</v>
      </c>
      <c r="H29" s="10">
        <v>2757273</v>
      </c>
      <c r="I29" s="10">
        <v>2743139</v>
      </c>
      <c r="J29" s="6">
        <f t="shared" si="5"/>
        <v>10491474</v>
      </c>
      <c r="K29" s="19">
        <v>0.16426882154882155</v>
      </c>
      <c r="L29" s="19">
        <v>0.17843193881282154</v>
      </c>
      <c r="M29" s="19">
        <v>0.20619809858519175</v>
      </c>
      <c r="N29" s="19">
        <v>0.22783847081592012</v>
      </c>
      <c r="O29" s="19">
        <v>0.29163807187450386</v>
      </c>
      <c r="P29" s="19">
        <v>0.3741671571875545</v>
      </c>
      <c r="Q29" s="19">
        <v>0.41675686139127471</v>
      </c>
      <c r="R29" s="20">
        <f t="shared" ref="R29:R36" si="14">SUMPRODUCT(C29:I29,K29:Q29)/J29</f>
        <v>0.31389964841927837</v>
      </c>
      <c r="S29" s="20">
        <f t="shared" ref="S29:S36" si="15">SUMPRODUCT(C$23:I$23,K29:Q29)/J$23</f>
        <v>0.31704707188446429</v>
      </c>
      <c r="T29" s="4" t="s">
        <v>29</v>
      </c>
      <c r="U29" s="4" t="s">
        <v>29</v>
      </c>
      <c r="V29" s="4" t="s">
        <v>29</v>
      </c>
      <c r="W29" s="4" t="s">
        <v>29</v>
      </c>
      <c r="X29" s="4" t="s">
        <v>29</v>
      </c>
      <c r="Y29" s="4" t="s">
        <v>29</v>
      </c>
      <c r="Z29" s="4" t="s">
        <v>29</v>
      </c>
      <c r="AA29" s="4" t="s">
        <v>29</v>
      </c>
      <c r="AB29" s="20">
        <f t="shared" ref="AB29:AB36" si="16">IFERROR(SQRT(K29*(1-K29)/C29),0)</f>
        <v>3.8459854560697252E-4</v>
      </c>
      <c r="AC29" s="20">
        <f t="shared" si="6"/>
        <v>4.131680390064258E-4</v>
      </c>
      <c r="AD29" s="20">
        <f t="shared" si="7"/>
        <v>4.5620300675747861E-4</v>
      </c>
      <c r="AE29" s="20">
        <f t="shared" si="8"/>
        <v>4.534338605123074E-4</v>
      </c>
      <c r="AF29" s="20">
        <f t="shared" si="9"/>
        <v>3.6366492434613688E-4</v>
      </c>
      <c r="AG29" s="20">
        <f t="shared" si="10"/>
        <v>2.9142185840764481E-4</v>
      </c>
      <c r="AH29" s="20">
        <f t="shared" si="11"/>
        <v>2.9767495125844121E-4</v>
      </c>
      <c r="AI29" s="27">
        <f t="shared" si="12"/>
        <v>1.4327518609633618E-4</v>
      </c>
      <c r="AJ29" s="27" cm="1">
        <f t="array" ref="AJ29">SQRT(SUMPRODUCT(C$23:I$23^2,AB29:AH29^2))/J$23</f>
        <v>1.4169976850310524E-4</v>
      </c>
      <c r="AK29" s="5">
        <f t="shared" si="13"/>
        <v>6.3074161479543492E-4</v>
      </c>
      <c r="AL29" s="5">
        <f t="shared" si="13"/>
        <v>6.7759558397053829E-4</v>
      </c>
      <c r="AM29" s="5">
        <f t="shared" si="13"/>
        <v>7.4817293108226485E-4</v>
      </c>
      <c r="AN29" s="5">
        <f t="shared" si="13"/>
        <v>7.4363153124018414E-4</v>
      </c>
      <c r="AO29" s="5">
        <f t="shared" si="13"/>
        <v>5.9641047592766448E-4</v>
      </c>
      <c r="AP29" s="5">
        <f t="shared" si="13"/>
        <v>4.7793184778853747E-4</v>
      </c>
      <c r="AQ29" s="5">
        <f t="shared" si="13"/>
        <v>4.8818692006384357E-4</v>
      </c>
      <c r="AR29" s="5">
        <f t="shared" si="13"/>
        <v>2.3497130519799131E-4</v>
      </c>
      <c r="AS29" s="5">
        <f t="shared" si="13"/>
        <v>2.3238762034509259E-4</v>
      </c>
      <c r="AT29" s="20">
        <f t="shared" ref="AT29:AT35" si="17">AVERAGE(INDEX($K$28:$S$36,ROW()-27-1,1),INDEX($K$28:$S$36,ROW()-27,1),INDEX($K$28:$S$36,ROW()-27+1,1))</f>
        <v>0.16504046376636181</v>
      </c>
      <c r="AU29" s="20">
        <f t="shared" ref="AU29:AU35" si="18">AVERAGE(INDEX($K$28:$S$36,ROW()-27-1,2),INDEX($K$28:$S$36,ROW()-27,2),INDEX($K$28:$S$36,ROW()-27+1,2))</f>
        <v>0.17855643069447794</v>
      </c>
      <c r="AV29" s="20">
        <f t="shared" ref="AV29:AV35" si="19">AVERAGE(INDEX($K$28:$S$36,ROW()-27-1,3),INDEX($K$28:$S$36,ROW()-27,3),INDEX($K$28:$S$36,ROW()-27+1,3))</f>
        <v>0.20610813617674295</v>
      </c>
      <c r="AW29" s="20">
        <f t="shared" ref="AW29:AW35" si="20">AVERAGE(INDEX($K$28:$S$36,ROW()-27-1,4),INDEX($K$28:$S$36,ROW()-27,4),INDEX($K$28:$S$36,ROW()-27+1,4))</f>
        <v>0.22822614933786656</v>
      </c>
      <c r="AX29" s="20">
        <f t="shared" ref="AX29:AX35" si="21">AVERAGE(INDEX($K$28:$S$36,ROW()-27-1,5),INDEX($K$28:$S$36,ROW()-27,5),INDEX($K$28:$S$36,ROW()-27+1,5))</f>
        <v>0.29135159621389839</v>
      </c>
      <c r="AY29" s="20">
        <f t="shared" ref="AY29:AY35" si="22">AVERAGE(INDEX($K$28:$S$36,ROW()-27-1,6),INDEX($K$28:$S$36,ROW()-27,6),INDEX($K$28:$S$36,ROW()-27+1,6))</f>
        <v>0.37426468043640515</v>
      </c>
      <c r="AZ29" s="20">
        <f t="shared" ref="AZ29:AZ35" si="23">AVERAGE(INDEX($K$28:$S$36,ROW()-27-1,7),INDEX($K$28:$S$36,ROW()-27,7),INDEX($K$28:$S$36,ROW()-27+1,7))</f>
        <v>0.41575381336663469</v>
      </c>
      <c r="BA29" s="20">
        <f t="shared" ref="BA29:BA35" si="24">AVERAGE(INDEX($K$28:$S$36,ROW()-27-1,8),INDEX($K$28:$S$36,ROW()-27,8),INDEX($K$28:$S$36,ROW()-27+1,8))</f>
        <v>0.31344066811421456</v>
      </c>
      <c r="BB29" s="20">
        <f t="shared" ref="BB29:BB35" si="25">AVERAGE(INDEX($K$28:$S$36,ROW()-27-1,9),INDEX($K$28:$S$36,ROW()-27,9),INDEX($K$28:$S$36,ROW()-27+1,9))</f>
        <v>0.31687428081177677</v>
      </c>
    </row>
    <row r="30" spans="1:62" x14ac:dyDescent="0.15">
      <c r="A30" s="26"/>
      <c r="B30" s="24">
        <v>27</v>
      </c>
      <c r="C30" s="10">
        <v>871777</v>
      </c>
      <c r="D30" s="10">
        <v>849012</v>
      </c>
      <c r="E30" s="10">
        <v>766735</v>
      </c>
      <c r="F30" s="10">
        <v>803788</v>
      </c>
      <c r="G30" s="10">
        <v>1394325</v>
      </c>
      <c r="H30" s="10">
        <v>2935254</v>
      </c>
      <c r="I30" s="10">
        <v>2593173</v>
      </c>
      <c r="J30" s="6">
        <f t="shared" si="5"/>
        <v>10214064</v>
      </c>
      <c r="K30" s="19">
        <v>0.1722458839817981</v>
      </c>
      <c r="L30" s="19">
        <v>0.18431659387617608</v>
      </c>
      <c r="M30" s="19">
        <v>0.21218282718279458</v>
      </c>
      <c r="N30" s="19">
        <v>0.23666066176653547</v>
      </c>
      <c r="O30" s="19">
        <v>0.298682875226364</v>
      </c>
      <c r="P30" s="19">
        <v>0.38401140071693968</v>
      </c>
      <c r="Q30" s="19">
        <v>0.42396014457963277</v>
      </c>
      <c r="R30" s="20">
        <f t="shared" si="14"/>
        <v>0.32333789958629594</v>
      </c>
      <c r="S30" s="20">
        <f t="shared" si="15"/>
        <v>0.32498743236428901</v>
      </c>
      <c r="T30" s="4" t="s">
        <v>29</v>
      </c>
      <c r="U30" s="4" t="s">
        <v>29</v>
      </c>
      <c r="V30" s="4" t="s">
        <v>29</v>
      </c>
      <c r="W30" s="4" t="s">
        <v>29</v>
      </c>
      <c r="X30" s="4" t="s">
        <v>29</v>
      </c>
      <c r="Y30" s="4" t="s">
        <v>29</v>
      </c>
      <c r="Z30" s="4" t="s">
        <v>29</v>
      </c>
      <c r="AA30" s="4" t="s">
        <v>29</v>
      </c>
      <c r="AB30" s="20">
        <f t="shared" si="16"/>
        <v>4.0441047619567888E-4</v>
      </c>
      <c r="AC30" s="20">
        <f t="shared" si="6"/>
        <v>4.2081006367192226E-4</v>
      </c>
      <c r="AD30" s="20">
        <f t="shared" si="7"/>
        <v>4.6692292055761222E-4</v>
      </c>
      <c r="AE30" s="20">
        <f t="shared" si="8"/>
        <v>4.7407941718378884E-4</v>
      </c>
      <c r="AF30" s="20">
        <f t="shared" si="9"/>
        <v>3.8759697269848467E-4</v>
      </c>
      <c r="AG30" s="20">
        <f t="shared" si="10"/>
        <v>2.8388049375747889E-4</v>
      </c>
      <c r="AH30" s="20">
        <f t="shared" si="11"/>
        <v>3.0688314524655538E-4</v>
      </c>
      <c r="AI30" s="27">
        <f t="shared" si="12"/>
        <v>1.4635748745446582E-4</v>
      </c>
      <c r="AJ30" s="27" cm="1">
        <f t="array" ref="AJ30">SQRT(SUMPRODUCT(C$23:I$23^2,AB30:AH30^2))/J$23</f>
        <v>1.4385350426817842E-4</v>
      </c>
      <c r="AK30" s="5">
        <f t="shared" si="13"/>
        <v>6.632331809609133E-4</v>
      </c>
      <c r="AL30" s="5">
        <f t="shared" si="13"/>
        <v>6.9012850442195248E-4</v>
      </c>
      <c r="AM30" s="5">
        <f t="shared" si="13"/>
        <v>7.6575358971448404E-4</v>
      </c>
      <c r="AN30" s="5">
        <f t="shared" si="13"/>
        <v>7.7749024418141363E-4</v>
      </c>
      <c r="AO30" s="5">
        <f t="shared" si="13"/>
        <v>6.3565903522551479E-4</v>
      </c>
      <c r="AP30" s="5">
        <f t="shared" si="13"/>
        <v>4.6556400976226534E-4</v>
      </c>
      <c r="AQ30" s="5">
        <f t="shared" si="13"/>
        <v>5.0328835820435079E-4</v>
      </c>
      <c r="AR30" s="5">
        <f t="shared" si="13"/>
        <v>2.4002627942532393E-4</v>
      </c>
      <c r="AS30" s="5">
        <f t="shared" si="13"/>
        <v>2.3591974699981261E-4</v>
      </c>
      <c r="AT30" s="20">
        <f t="shared" si="17"/>
        <v>0.16998608941707483</v>
      </c>
      <c r="AU30" s="20">
        <f t="shared" si="18"/>
        <v>0.18222685440894271</v>
      </c>
      <c r="AV30" s="20">
        <f t="shared" si="19"/>
        <v>0.20943362288105896</v>
      </c>
      <c r="AW30" s="20">
        <f t="shared" si="20"/>
        <v>0.23416289549118616</v>
      </c>
      <c r="AX30" s="20">
        <f t="shared" si="21"/>
        <v>0.29688020346223332</v>
      </c>
      <c r="AY30" s="20">
        <f t="shared" si="22"/>
        <v>0.381807150756517</v>
      </c>
      <c r="AZ30" s="20">
        <f t="shared" si="23"/>
        <v>0.42213750972390168</v>
      </c>
      <c r="BA30" s="20">
        <f t="shared" si="24"/>
        <v>0.32127649530377062</v>
      </c>
      <c r="BB30" s="20">
        <f t="shared" si="25"/>
        <v>0.32287548071816363</v>
      </c>
    </row>
    <row r="31" spans="1:62" x14ac:dyDescent="0.15">
      <c r="A31" s="26"/>
      <c r="B31" s="24">
        <v>28</v>
      </c>
      <c r="C31" s="10">
        <v>798940</v>
      </c>
      <c r="D31" s="10">
        <v>842496</v>
      </c>
      <c r="E31" s="10">
        <v>728230</v>
      </c>
      <c r="F31" s="10">
        <v>756071</v>
      </c>
      <c r="G31" s="10">
        <v>1226916</v>
      </c>
      <c r="H31" s="10">
        <v>2858893</v>
      </c>
      <c r="I31" s="10">
        <v>2556313</v>
      </c>
      <c r="J31" s="6">
        <f t="shared" si="5"/>
        <v>9767859</v>
      </c>
      <c r="K31" s="19">
        <v>0.17344356272060479</v>
      </c>
      <c r="L31" s="19">
        <v>0.18393203053783044</v>
      </c>
      <c r="M31" s="19">
        <v>0.20991994287519053</v>
      </c>
      <c r="N31" s="19">
        <v>0.23798955389110282</v>
      </c>
      <c r="O31" s="19">
        <v>0.30031966328583209</v>
      </c>
      <c r="P31" s="19">
        <v>0.38724289436505671</v>
      </c>
      <c r="Q31" s="19">
        <v>0.4256955232007974</v>
      </c>
      <c r="R31" s="20">
        <f t="shared" si="14"/>
        <v>0.32659193790573759</v>
      </c>
      <c r="S31" s="20">
        <f t="shared" si="15"/>
        <v>0.32659193790573759</v>
      </c>
      <c r="T31" s="4" t="s">
        <v>29</v>
      </c>
      <c r="U31" s="4" t="s">
        <v>29</v>
      </c>
      <c r="V31" s="4" t="s">
        <v>29</v>
      </c>
      <c r="W31" s="4" t="s">
        <v>29</v>
      </c>
      <c r="X31" s="4" t="s">
        <v>29</v>
      </c>
      <c r="Y31" s="4" t="s">
        <v>29</v>
      </c>
      <c r="Z31" s="4" t="s">
        <v>29</v>
      </c>
      <c r="AA31" s="4" t="s">
        <v>29</v>
      </c>
      <c r="AB31" s="20">
        <f t="shared" si="16"/>
        <v>4.2360225813383931E-4</v>
      </c>
      <c r="AC31" s="20">
        <f t="shared" si="6"/>
        <v>4.2209278140936478E-4</v>
      </c>
      <c r="AD31" s="20">
        <f t="shared" si="7"/>
        <v>4.7723041728153028E-4</v>
      </c>
      <c r="AE31" s="20">
        <f t="shared" si="8"/>
        <v>4.897541443091032E-4</v>
      </c>
      <c r="AF31" s="20">
        <f t="shared" si="9"/>
        <v>4.1384175167245846E-4</v>
      </c>
      <c r="AG31" s="20">
        <f t="shared" si="10"/>
        <v>2.8809581936299541E-4</v>
      </c>
      <c r="AH31" s="20">
        <f t="shared" si="11"/>
        <v>3.0925279114767264E-4</v>
      </c>
      <c r="AI31" s="27">
        <f t="shared" si="12"/>
        <v>1.5005214037372623E-4</v>
      </c>
      <c r="AJ31" s="27" cm="1">
        <f t="array" ref="AJ31">SQRT(SUMPRODUCT(C$23:I$23^2,AB31:AH31^2))/J$23</f>
        <v>1.4693939276687779E-4</v>
      </c>
      <c r="AK31" s="5">
        <f t="shared" si="13"/>
        <v>6.9470770333949637E-4</v>
      </c>
      <c r="AL31" s="5">
        <f t="shared" si="13"/>
        <v>6.922321615113582E-4</v>
      </c>
      <c r="AM31" s="5">
        <f t="shared" si="13"/>
        <v>7.8265788434170964E-4</v>
      </c>
      <c r="AN31" s="5">
        <f t="shared" si="13"/>
        <v>8.031967966669292E-4</v>
      </c>
      <c r="AO31" s="5">
        <f t="shared" si="13"/>
        <v>6.7870047274283182E-4</v>
      </c>
      <c r="AP31" s="5">
        <f t="shared" si="13"/>
        <v>4.7247714375531246E-4</v>
      </c>
      <c r="AQ31" s="5">
        <f t="shared" si="13"/>
        <v>5.0717457748218305E-4</v>
      </c>
      <c r="AR31" s="5">
        <f t="shared" si="13"/>
        <v>2.4608551021291098E-4</v>
      </c>
      <c r="AS31" s="5">
        <f t="shared" si="13"/>
        <v>2.4098060413767957E-4</v>
      </c>
      <c r="AT31" s="20">
        <f t="shared" si="17"/>
        <v>0.17482100514775956</v>
      </c>
      <c r="AU31" s="20">
        <f t="shared" si="18"/>
        <v>0.18523967824010179</v>
      </c>
      <c r="AV31" s="20">
        <f t="shared" si="19"/>
        <v>0.21133731136334175</v>
      </c>
      <c r="AW31" s="20">
        <f t="shared" si="20"/>
        <v>0.23934165132295782</v>
      </c>
      <c r="AX31" s="20">
        <f t="shared" si="21"/>
        <v>0.30129866562726748</v>
      </c>
      <c r="AY31" s="20">
        <f t="shared" si="22"/>
        <v>0.38787894851972515</v>
      </c>
      <c r="AZ31" s="20">
        <f t="shared" si="23"/>
        <v>0.42708933357171114</v>
      </c>
      <c r="BA31" s="20">
        <f t="shared" si="24"/>
        <v>0.32797039659748306</v>
      </c>
      <c r="BB31" s="20">
        <f t="shared" si="25"/>
        <v>0.32770161953614391</v>
      </c>
    </row>
    <row r="32" spans="1:62" x14ac:dyDescent="0.15">
      <c r="A32" s="26"/>
      <c r="B32" s="24">
        <v>29</v>
      </c>
      <c r="C32" s="10">
        <v>729515</v>
      </c>
      <c r="D32" s="10">
        <v>808981</v>
      </c>
      <c r="E32" s="10">
        <v>716104</v>
      </c>
      <c r="F32" s="10">
        <v>716500</v>
      </c>
      <c r="G32" s="10">
        <v>1088964</v>
      </c>
      <c r="H32" s="10">
        <v>2606673</v>
      </c>
      <c r="I32" s="10">
        <v>2699244</v>
      </c>
      <c r="J32" s="6">
        <f t="shared" si="5"/>
        <v>9365981</v>
      </c>
      <c r="K32" s="19">
        <v>0.1787735687408758</v>
      </c>
      <c r="L32" s="19">
        <v>0.18747041030629891</v>
      </c>
      <c r="M32" s="19">
        <v>0.21190916403204005</v>
      </c>
      <c r="N32" s="19">
        <v>0.24337473831123518</v>
      </c>
      <c r="O32" s="19">
        <v>0.30489345836960635</v>
      </c>
      <c r="P32" s="19">
        <v>0.39238255047717913</v>
      </c>
      <c r="Q32" s="19">
        <v>0.43161233293470319</v>
      </c>
      <c r="R32" s="20">
        <f t="shared" si="14"/>
        <v>0.3339813523004157</v>
      </c>
      <c r="S32" s="20">
        <f t="shared" si="15"/>
        <v>0.33152548833840512</v>
      </c>
      <c r="T32" s="4" t="s">
        <v>29</v>
      </c>
      <c r="U32" s="4" t="s">
        <v>29</v>
      </c>
      <c r="V32" s="4" t="s">
        <v>29</v>
      </c>
      <c r="W32" s="4" t="s">
        <v>29</v>
      </c>
      <c r="X32" s="4" t="s">
        <v>29</v>
      </c>
      <c r="Y32" s="4" t="s">
        <v>29</v>
      </c>
      <c r="Z32" s="4" t="s">
        <v>29</v>
      </c>
      <c r="AA32" s="4" t="s">
        <v>29</v>
      </c>
      <c r="AB32" s="20">
        <f t="shared" si="16"/>
        <v>4.4860695375219299E-4</v>
      </c>
      <c r="AC32" s="20">
        <f t="shared" si="6"/>
        <v>4.3392712290795754E-4</v>
      </c>
      <c r="AD32" s="20">
        <f t="shared" si="7"/>
        <v>4.8291973990772488E-4</v>
      </c>
      <c r="AE32" s="20">
        <f t="shared" si="8"/>
        <v>5.0695576948740881E-4</v>
      </c>
      <c r="AF32" s="20">
        <f t="shared" si="9"/>
        <v>4.4115680192318476E-4</v>
      </c>
      <c r="AG32" s="20">
        <f t="shared" si="10"/>
        <v>3.024312641667689E-4</v>
      </c>
      <c r="AH32" s="20">
        <f t="shared" si="11"/>
        <v>3.0147282704627896E-4</v>
      </c>
      <c r="AI32" s="27">
        <f t="shared" si="12"/>
        <v>1.5410888126099291E-4</v>
      </c>
      <c r="AJ32" s="27" cm="1">
        <f t="array" ref="AJ32">SQRT(SUMPRODUCT(C$23:I$23^2,AB32:AH32^2))/J$23</f>
        <v>1.5071086067844098E-4</v>
      </c>
      <c r="AK32" s="5">
        <f t="shared" si="13"/>
        <v>7.3571540415359651E-4</v>
      </c>
      <c r="AL32" s="5">
        <f t="shared" si="13"/>
        <v>7.116404815690503E-4</v>
      </c>
      <c r="AM32" s="5">
        <f t="shared" si="13"/>
        <v>7.9198837344866878E-4</v>
      </c>
      <c r="AN32" s="5">
        <f t="shared" si="13"/>
        <v>8.3140746195935037E-4</v>
      </c>
      <c r="AO32" s="5">
        <f t="shared" si="13"/>
        <v>7.2349715515402301E-4</v>
      </c>
      <c r="AP32" s="5">
        <f t="shared" si="13"/>
        <v>4.9598727323350096E-4</v>
      </c>
      <c r="AQ32" s="5">
        <f t="shared" si="13"/>
        <v>4.9441543635589749E-4</v>
      </c>
      <c r="AR32" s="5">
        <f t="shared" si="13"/>
        <v>2.5273856526802837E-4</v>
      </c>
      <c r="AS32" s="5">
        <f t="shared" si="13"/>
        <v>2.471658115126432E-4</v>
      </c>
      <c r="AT32" s="20">
        <f t="shared" si="17"/>
        <v>0.17879411618136307</v>
      </c>
      <c r="AU32" s="20">
        <f t="shared" si="18"/>
        <v>0.18783134153079115</v>
      </c>
      <c r="AV32" s="20">
        <f t="shared" si="19"/>
        <v>0.21203764157939245</v>
      </c>
      <c r="AW32" s="20">
        <f t="shared" si="20"/>
        <v>0.24325884139253873</v>
      </c>
      <c r="AX32" s="20">
        <f t="shared" si="21"/>
        <v>0.30498433819103565</v>
      </c>
      <c r="AY32" s="20">
        <f t="shared" si="22"/>
        <v>0.39302775224440839</v>
      </c>
      <c r="AZ32" s="20">
        <f t="shared" si="23"/>
        <v>0.43208128557177888</v>
      </c>
      <c r="BA32" s="20">
        <f t="shared" si="24"/>
        <v>0.33398895174993209</v>
      </c>
      <c r="BB32" s="20">
        <f t="shared" si="25"/>
        <v>0.33188189076349689</v>
      </c>
    </row>
    <row r="33" spans="1:54" x14ac:dyDescent="0.15">
      <c r="A33" s="26"/>
      <c r="B33" s="24">
        <v>30</v>
      </c>
      <c r="C33" s="10">
        <v>676056</v>
      </c>
      <c r="D33" s="10">
        <v>784506</v>
      </c>
      <c r="E33" s="10">
        <v>715621</v>
      </c>
      <c r="F33" s="10">
        <v>685711</v>
      </c>
      <c r="G33" s="10">
        <v>1000165</v>
      </c>
      <c r="H33" s="10">
        <v>2352689</v>
      </c>
      <c r="I33" s="10">
        <v>2800791</v>
      </c>
      <c r="J33" s="6">
        <f t="shared" si="5"/>
        <v>9015539</v>
      </c>
      <c r="K33" s="19">
        <v>0.18416521708260855</v>
      </c>
      <c r="L33" s="19">
        <v>0.19209158374824412</v>
      </c>
      <c r="M33" s="19">
        <v>0.21428381783094683</v>
      </c>
      <c r="N33" s="19">
        <v>0.2484122319752782</v>
      </c>
      <c r="O33" s="19">
        <v>0.30973989291766857</v>
      </c>
      <c r="P33" s="19">
        <v>0.39945781189098939</v>
      </c>
      <c r="Q33" s="19">
        <v>0.43893600057983617</v>
      </c>
      <c r="R33" s="20">
        <f t="shared" si="14"/>
        <v>0.34139356504364299</v>
      </c>
      <c r="S33" s="20">
        <f t="shared" si="15"/>
        <v>0.33752824604634796</v>
      </c>
      <c r="T33" s="4" t="s">
        <v>29</v>
      </c>
      <c r="U33" s="4" t="s">
        <v>29</v>
      </c>
      <c r="V33" s="4" t="s">
        <v>29</v>
      </c>
      <c r="W33" s="4" t="s">
        <v>29</v>
      </c>
      <c r="X33" s="4" t="s">
        <v>29</v>
      </c>
      <c r="Y33" s="4" t="s">
        <v>29</v>
      </c>
      <c r="Z33" s="4" t="s">
        <v>29</v>
      </c>
      <c r="AA33" s="4" t="s">
        <v>29</v>
      </c>
      <c r="AB33" s="20">
        <f t="shared" si="16"/>
        <v>4.7142605059645725E-4</v>
      </c>
      <c r="AC33" s="20">
        <f t="shared" si="6"/>
        <v>4.447716528307021E-4</v>
      </c>
      <c r="AD33" s="20">
        <f t="shared" si="7"/>
        <v>4.8504942974301736E-4</v>
      </c>
      <c r="AE33" s="20">
        <f t="shared" si="8"/>
        <v>5.2180205123728972E-4</v>
      </c>
      <c r="AF33" s="20">
        <f t="shared" si="9"/>
        <v>4.6234815917517338E-4</v>
      </c>
      <c r="AG33" s="20">
        <f t="shared" si="10"/>
        <v>3.1931914622038724E-4</v>
      </c>
      <c r="AH33" s="20">
        <f t="shared" si="11"/>
        <v>2.9652850743023043E-4</v>
      </c>
      <c r="AI33" s="27">
        <f t="shared" si="12"/>
        <v>1.5792278782809463E-4</v>
      </c>
      <c r="AJ33" s="27" cm="1">
        <f t="array" ref="AJ33">SQRT(SUMPRODUCT(C$23:I$23^2,AB33:AH33^2))/J$23</f>
        <v>1.5500683536121018E-4</v>
      </c>
      <c r="AK33" s="5">
        <f t="shared" si="13"/>
        <v>7.7313872297818983E-4</v>
      </c>
      <c r="AL33" s="5">
        <f t="shared" si="13"/>
        <v>7.2942551064235145E-4</v>
      </c>
      <c r="AM33" s="5">
        <f t="shared" si="13"/>
        <v>7.9548106477854842E-4</v>
      </c>
      <c r="AN33" s="5">
        <f t="shared" si="13"/>
        <v>8.5575536402915505E-4</v>
      </c>
      <c r="AO33" s="5">
        <f t="shared" si="13"/>
        <v>7.5825098104728434E-4</v>
      </c>
      <c r="AP33" s="5">
        <f t="shared" si="13"/>
        <v>5.2368339980143506E-4</v>
      </c>
      <c r="AQ33" s="5">
        <f t="shared" si="13"/>
        <v>4.8630675218557786E-4</v>
      </c>
      <c r="AR33" s="5">
        <f t="shared" si="13"/>
        <v>2.5899337203807516E-4</v>
      </c>
      <c r="AS33" s="5">
        <f t="shared" si="13"/>
        <v>2.5421120999238466E-4</v>
      </c>
      <c r="AT33" s="20">
        <f t="shared" si="17"/>
        <v>0.18406231800158315</v>
      </c>
      <c r="AU33" s="20">
        <f t="shared" si="18"/>
        <v>0.19207939037742036</v>
      </c>
      <c r="AV33" s="20">
        <f t="shared" si="19"/>
        <v>0.21363041600641933</v>
      </c>
      <c r="AW33" s="20">
        <f t="shared" si="20"/>
        <v>0.24738438201497848</v>
      </c>
      <c r="AX33" s="20">
        <f t="shared" si="21"/>
        <v>0.30852635096481501</v>
      </c>
      <c r="AY33" s="20">
        <f t="shared" si="22"/>
        <v>0.39778754231298974</v>
      </c>
      <c r="AZ33" s="20">
        <f t="shared" si="23"/>
        <v>0.43672941441215535</v>
      </c>
      <c r="BA33" s="20">
        <f t="shared" si="24"/>
        <v>0.34002713465063855</v>
      </c>
      <c r="BB33" s="20">
        <f t="shared" si="25"/>
        <v>0.33617173605113865</v>
      </c>
    </row>
    <row r="34" spans="1:54" x14ac:dyDescent="0.15">
      <c r="A34" s="26"/>
      <c r="B34" s="24">
        <v>31</v>
      </c>
      <c r="C34" s="10">
        <v>632841</v>
      </c>
      <c r="D34" s="10">
        <v>760570</v>
      </c>
      <c r="E34" s="10">
        <v>710560</v>
      </c>
      <c r="F34" s="10">
        <v>673174</v>
      </c>
      <c r="G34" s="10">
        <v>924171</v>
      </c>
      <c r="H34" s="10">
        <v>2101343</v>
      </c>
      <c r="I34" s="10">
        <v>2935375</v>
      </c>
      <c r="J34" s="6">
        <f t="shared" si="5"/>
        <v>8738034</v>
      </c>
      <c r="K34" s="19">
        <v>0.18924816818126511</v>
      </c>
      <c r="L34" s="19">
        <v>0.19667617707771803</v>
      </c>
      <c r="M34" s="19">
        <v>0.21469826615627111</v>
      </c>
      <c r="N34" s="19">
        <v>0.25036617575842202</v>
      </c>
      <c r="O34" s="19">
        <v>0.31094570160717011</v>
      </c>
      <c r="P34" s="19">
        <v>0.40152226457080065</v>
      </c>
      <c r="Q34" s="19">
        <v>0.43963990972192651</v>
      </c>
      <c r="R34" s="20">
        <f t="shared" si="14"/>
        <v>0.34470648660785708</v>
      </c>
      <c r="S34" s="20">
        <f t="shared" si="15"/>
        <v>0.33946147376866276</v>
      </c>
      <c r="T34" s="4" t="s">
        <v>29</v>
      </c>
      <c r="U34" s="4" t="s">
        <v>29</v>
      </c>
      <c r="V34" s="4" t="s">
        <v>29</v>
      </c>
      <c r="W34" s="4" t="s">
        <v>29</v>
      </c>
      <c r="X34" s="4" t="s">
        <v>29</v>
      </c>
      <c r="Y34" s="4" t="s">
        <v>29</v>
      </c>
      <c r="Z34" s="4" t="s">
        <v>29</v>
      </c>
      <c r="AA34" s="4" t="s">
        <v>29</v>
      </c>
      <c r="AB34" s="20">
        <f t="shared" si="16"/>
        <v>4.9239372246013776E-4</v>
      </c>
      <c r="AC34" s="20">
        <f t="shared" si="6"/>
        <v>4.5577616167566235E-4</v>
      </c>
      <c r="AD34" s="20">
        <f t="shared" si="7"/>
        <v>4.8711574655609178E-4</v>
      </c>
      <c r="AE34" s="20">
        <f t="shared" si="8"/>
        <v>5.2801802457324947E-4</v>
      </c>
      <c r="AF34" s="20">
        <f t="shared" si="9"/>
        <v>4.8149616643981748E-4</v>
      </c>
      <c r="AG34" s="20">
        <f t="shared" si="10"/>
        <v>3.3816631221511014E-4</v>
      </c>
      <c r="AH34" s="20">
        <f t="shared" si="11"/>
        <v>2.8970124242572127E-4</v>
      </c>
      <c r="AI34" s="27">
        <f t="shared" si="12"/>
        <v>1.6078139681539568E-4</v>
      </c>
      <c r="AJ34" s="27" cm="1">
        <f t="array" ref="AJ34">SQRT(SUMPRODUCT(C$23:I$23^2,AB34:AH34^2))/J$23</f>
        <v>1.5924460771766515E-4</v>
      </c>
      <c r="AK34" s="5">
        <f t="shared" si="13"/>
        <v>8.075257048346259E-4</v>
      </c>
      <c r="AL34" s="5">
        <f t="shared" si="13"/>
        <v>7.4747290514808626E-4</v>
      </c>
      <c r="AM34" s="5">
        <f t="shared" si="13"/>
        <v>7.9886982435199044E-4</v>
      </c>
      <c r="AN34" s="5">
        <f t="shared" si="13"/>
        <v>8.6594956030012907E-4</v>
      </c>
      <c r="AO34" s="5">
        <f t="shared" si="13"/>
        <v>7.8965371296130064E-4</v>
      </c>
      <c r="AP34" s="5">
        <f t="shared" si="13"/>
        <v>5.5459275203278058E-4</v>
      </c>
      <c r="AQ34" s="5">
        <f t="shared" si="13"/>
        <v>4.7511003757818286E-4</v>
      </c>
      <c r="AR34" s="5">
        <f t="shared" si="13"/>
        <v>2.636814907772489E-4</v>
      </c>
      <c r="AS34" s="5">
        <f t="shared" si="13"/>
        <v>2.6116115665697086E-4</v>
      </c>
      <c r="AT34" s="20">
        <f t="shared" si="17"/>
        <v>0.17744606477455258</v>
      </c>
      <c r="AU34" s="20">
        <f t="shared" si="18"/>
        <v>0.18537124238630051</v>
      </c>
      <c r="AV34" s="20">
        <f t="shared" si="19"/>
        <v>0.20487877292537271</v>
      </c>
      <c r="AW34" s="20">
        <f t="shared" si="20"/>
        <v>0.23871762872635816</v>
      </c>
      <c r="AX34" s="20">
        <f t="shared" si="21"/>
        <v>0.29675800584891271</v>
      </c>
      <c r="AY34" s="20">
        <f t="shared" si="22"/>
        <v>0.38616298448032982</v>
      </c>
      <c r="AZ34" s="20">
        <f t="shared" si="23"/>
        <v>0.42382438714071685</v>
      </c>
      <c r="BA34" s="20">
        <f t="shared" si="24"/>
        <v>0.33063920665084195</v>
      </c>
      <c r="BB34" s="20">
        <f t="shared" si="25"/>
        <v>0.32547083486274486</v>
      </c>
    </row>
    <row r="35" spans="1:54" x14ac:dyDescent="0.15">
      <c r="A35" s="26" t="s">
        <v>52</v>
      </c>
      <c r="B35" s="24">
        <v>32</v>
      </c>
      <c r="C35" s="10">
        <v>607520</v>
      </c>
      <c r="D35" s="10">
        <v>742922</v>
      </c>
      <c r="E35" s="10">
        <v>727002</v>
      </c>
      <c r="F35" s="10">
        <v>674426</v>
      </c>
      <c r="G35" s="10">
        <v>872352</v>
      </c>
      <c r="H35" s="10">
        <v>1914221</v>
      </c>
      <c r="I35" s="10">
        <v>3121017</v>
      </c>
      <c r="J35" s="6">
        <f t="shared" si="5"/>
        <v>8659460</v>
      </c>
      <c r="K35" s="19">
        <v>0.15892480905978404</v>
      </c>
      <c r="L35" s="19">
        <v>0.16734596633293938</v>
      </c>
      <c r="M35" s="19">
        <v>0.18565423478890017</v>
      </c>
      <c r="N35" s="19">
        <v>0.21737447844537428</v>
      </c>
      <c r="O35" s="19">
        <v>0.26958842302189939</v>
      </c>
      <c r="P35" s="19">
        <v>0.35750887697919936</v>
      </c>
      <c r="Q35" s="19">
        <v>0.39289725112038798</v>
      </c>
      <c r="R35" s="20">
        <f t="shared" si="14"/>
        <v>0.30581756830102569</v>
      </c>
      <c r="S35" s="20">
        <f t="shared" si="15"/>
        <v>0.29942278477322376</v>
      </c>
      <c r="T35" s="4" t="s">
        <v>29</v>
      </c>
      <c r="U35" s="4" t="s">
        <v>29</v>
      </c>
      <c r="V35" s="4" t="s">
        <v>29</v>
      </c>
      <c r="W35" s="4" t="s">
        <v>29</v>
      </c>
      <c r="X35" s="4" t="s">
        <v>29</v>
      </c>
      <c r="Y35" s="4" t="s">
        <v>29</v>
      </c>
      <c r="Z35" s="4" t="s">
        <v>29</v>
      </c>
      <c r="AA35" s="4" t="s">
        <v>29</v>
      </c>
      <c r="AB35" s="20">
        <f t="shared" si="16"/>
        <v>4.6906493743809264E-4</v>
      </c>
      <c r="AC35" s="20">
        <f t="shared" si="6"/>
        <v>4.3308018125576503E-4</v>
      </c>
      <c r="AD35" s="20">
        <f t="shared" si="7"/>
        <v>4.5602541613253889E-4</v>
      </c>
      <c r="AE35" s="20">
        <f t="shared" si="8"/>
        <v>5.0224327157321214E-4</v>
      </c>
      <c r="AF35" s="20">
        <f t="shared" si="9"/>
        <v>4.7510386413758326E-4</v>
      </c>
      <c r="AG35" s="20">
        <f t="shared" si="10"/>
        <v>3.464024400786326E-4</v>
      </c>
      <c r="AH35" s="20">
        <f t="shared" si="11"/>
        <v>2.7645377693455404E-4</v>
      </c>
      <c r="AI35" s="27">
        <f t="shared" si="12"/>
        <v>1.5657507172650223E-4</v>
      </c>
      <c r="AJ35" s="27" cm="1">
        <f t="array" ref="AJ35">SQRT(SUMPRODUCT(C$23:I$23^2,AB35:AH35^2))/J$23</f>
        <v>1.5687401678014928E-4</v>
      </c>
      <c r="AK35" s="5">
        <f t="shared" si="13"/>
        <v>7.6926649739847191E-4</v>
      </c>
      <c r="AL35" s="5">
        <f t="shared" si="13"/>
        <v>7.102514972594546E-4</v>
      </c>
      <c r="AM35" s="5">
        <f t="shared" si="13"/>
        <v>7.4788168245736378E-4</v>
      </c>
      <c r="AN35" s="5">
        <f t="shared" si="13"/>
        <v>8.2367896538006787E-4</v>
      </c>
      <c r="AO35" s="5">
        <f t="shared" si="13"/>
        <v>7.7917033718563654E-4</v>
      </c>
      <c r="AP35" s="5">
        <f t="shared" si="13"/>
        <v>5.6810000172895746E-4</v>
      </c>
      <c r="AQ35" s="5">
        <f t="shared" si="13"/>
        <v>4.5338419417266859E-4</v>
      </c>
      <c r="AR35" s="5">
        <f t="shared" si="13"/>
        <v>2.5678311763146366E-4</v>
      </c>
      <c r="AS35" s="5">
        <f t="shared" si="13"/>
        <v>2.5727338751944478E-4</v>
      </c>
      <c r="AT35" s="20">
        <f t="shared" si="17"/>
        <v>0.1769491236882744</v>
      </c>
      <c r="AU35" s="20">
        <f t="shared" si="18"/>
        <v>0.18529937283482575</v>
      </c>
      <c r="AV35" s="20">
        <f t="shared" si="19"/>
        <v>0.20272822937871623</v>
      </c>
      <c r="AW35" s="20">
        <f t="shared" si="20"/>
        <v>0.23613314992635295</v>
      </c>
      <c r="AX35" s="20">
        <f t="shared" si="21"/>
        <v>0.2930037828058964</v>
      </c>
      <c r="AY35" s="20">
        <f t="shared" si="22"/>
        <v>0.38186590743703391</v>
      </c>
      <c r="AZ35" s="20">
        <f t="shared" si="23"/>
        <v>0.41621539574376992</v>
      </c>
      <c r="BA35" s="20">
        <f t="shared" si="24"/>
        <v>0.3270485767306468</v>
      </c>
      <c r="BB35" s="20">
        <f t="shared" si="25"/>
        <v>0.32134304399860775</v>
      </c>
    </row>
    <row r="36" spans="1:54" x14ac:dyDescent="0.15">
      <c r="A36" s="12" t="s">
        <v>43</v>
      </c>
      <c r="B36" s="24">
        <v>33</v>
      </c>
      <c r="C36" s="11">
        <v>581844</v>
      </c>
      <c r="D36" s="11">
        <v>711470</v>
      </c>
      <c r="E36" s="11">
        <v>751361</v>
      </c>
      <c r="F36" s="11">
        <v>663271</v>
      </c>
      <c r="G36" s="11">
        <v>840570</v>
      </c>
      <c r="H36" s="10">
        <v>1772877</v>
      </c>
      <c r="I36" s="11">
        <v>3094737</v>
      </c>
      <c r="J36" s="5">
        <f t="shared" si="5"/>
        <v>8416130</v>
      </c>
      <c r="K36" s="19">
        <v>0.18267439382377407</v>
      </c>
      <c r="L36" s="19">
        <v>0.19187597509381984</v>
      </c>
      <c r="M36" s="19">
        <v>0.20783218719097743</v>
      </c>
      <c r="N36" s="19">
        <v>0.2406587955752626</v>
      </c>
      <c r="O36" s="19">
        <v>0.29847722378861963</v>
      </c>
      <c r="P36" s="19">
        <v>0.3865665807611019</v>
      </c>
      <c r="Q36" s="19">
        <v>0.41610902638899527</v>
      </c>
      <c r="R36" s="20">
        <f t="shared" si="14"/>
        <v>0.33062167528305764</v>
      </c>
      <c r="S36" s="20">
        <f t="shared" si="15"/>
        <v>0.32514487345393672</v>
      </c>
      <c r="T36" s="4" t="s">
        <v>29</v>
      </c>
      <c r="U36" s="4" t="s">
        <v>29</v>
      </c>
      <c r="V36" s="4" t="s">
        <v>29</v>
      </c>
      <c r="W36" s="4" t="s">
        <v>29</v>
      </c>
      <c r="X36" s="4" t="s">
        <v>29</v>
      </c>
      <c r="Y36" s="4" t="s">
        <v>29</v>
      </c>
      <c r="Z36" s="4" t="s">
        <v>29</v>
      </c>
      <c r="AA36" s="4" t="s">
        <v>29</v>
      </c>
      <c r="AB36" s="20">
        <f t="shared" si="16"/>
        <v>5.065625856428516E-4</v>
      </c>
      <c r="AC36" s="20">
        <f t="shared" si="6"/>
        <v>4.6684317378931404E-4</v>
      </c>
      <c r="AD36" s="20">
        <f t="shared" si="7"/>
        <v>4.6810219296924716E-4</v>
      </c>
      <c r="AE36" s="20">
        <f t="shared" si="8"/>
        <v>5.2489670707147381E-4</v>
      </c>
      <c r="AF36" s="20">
        <f t="shared" si="9"/>
        <v>4.9910226778644826E-4</v>
      </c>
      <c r="AG36" s="20">
        <f t="shared" si="10"/>
        <v>3.6572661481835836E-4</v>
      </c>
      <c r="AH36" s="20">
        <f t="shared" si="11"/>
        <v>2.8019318987815045E-4</v>
      </c>
      <c r="AI36" s="27">
        <f t="shared" si="12"/>
        <v>1.6216057144172465E-4</v>
      </c>
      <c r="AJ36" s="27" cm="1">
        <f t="array" ref="AJ36">SQRT(SUMPRODUCT(C$23:I$23^2,AB36:AH36^2))/J$23</f>
        <v>1.6423141263323819E-4</v>
      </c>
      <c r="AK36" s="5">
        <f t="shared" ref="AK36:AP36" si="26">1.64*AB36</f>
        <v>8.3076264045427661E-4</v>
      </c>
      <c r="AL36" s="5">
        <f t="shared" si="26"/>
        <v>7.6562280501447498E-4</v>
      </c>
      <c r="AM36" s="5">
        <f t="shared" si="26"/>
        <v>7.6768759646956533E-4</v>
      </c>
      <c r="AN36" s="5">
        <f t="shared" si="26"/>
        <v>8.6083059959721697E-4</v>
      </c>
      <c r="AO36" s="5">
        <f t="shared" si="26"/>
        <v>8.1852771916977505E-4</v>
      </c>
      <c r="AP36" s="5">
        <f t="shared" si="26"/>
        <v>5.9979164830210765E-4</v>
      </c>
      <c r="AQ36" s="5">
        <f>1.64*AH36</f>
        <v>4.5951683140016674E-4</v>
      </c>
      <c r="AR36" s="5">
        <f>1.64*AI36</f>
        <v>2.6594333716442841E-4</v>
      </c>
      <c r="AS36" s="5">
        <f>1.64*AJ36</f>
        <v>2.6933951671851059E-4</v>
      </c>
      <c r="AT36" s="20" cm="1">
        <f t="array" ref="AT36">INDEX($K$28:$S$36,ROW()-27,1)</f>
        <v>0.18267439382377407</v>
      </c>
      <c r="AU36" s="20" cm="1">
        <f t="array" ref="AU36">INDEX($K$28:$S$36,ROW()-27,2)</f>
        <v>0.19187597509381984</v>
      </c>
      <c r="AV36" s="20" cm="1">
        <f t="array" ref="AV36">INDEX($K$28:$S$36,ROW()-27,3)</f>
        <v>0.20783218719097743</v>
      </c>
      <c r="AW36" s="20" cm="1">
        <f t="array" ref="AW36">INDEX($K$28:$S$36,ROW()-27,4)</f>
        <v>0.2406587955752626</v>
      </c>
      <c r="AX36" s="20" cm="1">
        <f t="array" ref="AX36">INDEX($K$28:$S$36,ROW()-27,5)</f>
        <v>0.29847722378861963</v>
      </c>
      <c r="AY36" s="20" cm="1">
        <f t="array" ref="AY36">INDEX($K$28:$S$36,ROW()-27,6)</f>
        <v>0.3865665807611019</v>
      </c>
      <c r="AZ36" s="20" cm="1">
        <f t="array" ref="AZ36">INDEX($K$28:$S$36,ROW()-27,7)</f>
        <v>0.41610902638899527</v>
      </c>
      <c r="BA36" s="20" cm="1">
        <f t="array" ref="BA36">INDEX($K$28:$S$36,ROW()-27,8)</f>
        <v>0.33062167528305764</v>
      </c>
      <c r="BB36" s="20" cm="1">
        <f t="array" ref="BB36">INDEX($K$28:$S$36,ROW()-27,9)</f>
        <v>0.32514487345393672</v>
      </c>
    </row>
    <row r="37" spans="1:54" x14ac:dyDescent="0.15">
      <c r="Q37" s="1"/>
      <c r="R37" s="1"/>
      <c r="S37" s="1"/>
      <c r="T37" s="1"/>
    </row>
    <row r="38" spans="1:54" x14ac:dyDescent="0.15">
      <c r="Q38" s="1"/>
      <c r="R38" s="2"/>
      <c r="S38" s="2"/>
      <c r="T38" s="2"/>
    </row>
    <row r="39" spans="1:54" x14ac:dyDescent="0.15">
      <c r="Q39" s="1"/>
      <c r="R39" s="1"/>
      <c r="S39" s="1"/>
      <c r="T39" s="1"/>
    </row>
    <row r="40" spans="1:54" x14ac:dyDescent="0.15">
      <c r="Q40" s="1"/>
      <c r="R40" s="1"/>
      <c r="S40" s="1"/>
      <c r="T40" s="1"/>
    </row>
    <row r="41" spans="1:54" x14ac:dyDescent="0.15">
      <c r="Q41" s="1"/>
      <c r="R41" s="2"/>
      <c r="S41" s="2"/>
      <c r="T41" s="2"/>
    </row>
    <row r="42" spans="1:54" x14ac:dyDescent="0.15">
      <c r="Q42" s="1"/>
      <c r="R42" s="1"/>
      <c r="S42" s="1"/>
      <c r="T42" s="1"/>
    </row>
    <row r="43" spans="1:54" x14ac:dyDescent="0.15">
      <c r="Q43" s="1"/>
      <c r="R43" s="1"/>
      <c r="S43" s="1"/>
      <c r="T43" s="1"/>
    </row>
    <row r="44" spans="1:54" x14ac:dyDescent="0.15">
      <c r="Q44" s="1"/>
      <c r="R44" s="2"/>
      <c r="S44" s="2"/>
      <c r="T44" s="2"/>
    </row>
    <row r="45" spans="1:54" x14ac:dyDescent="0.15">
      <c r="Q45" s="1"/>
      <c r="R45" s="1"/>
      <c r="S45" s="1"/>
      <c r="T45" s="1"/>
    </row>
    <row r="46" spans="1:54" x14ac:dyDescent="0.15">
      <c r="Q46" s="1"/>
      <c r="R46" s="1"/>
      <c r="S46" s="1"/>
      <c r="T46" s="1"/>
    </row>
    <row r="47" spans="1:54" x14ac:dyDescent="0.15">
      <c r="Q47" s="1"/>
      <c r="R47" s="2"/>
      <c r="S47" s="2"/>
      <c r="T47" s="2"/>
    </row>
    <row r="48" spans="1:54" x14ac:dyDescent="0.15">
      <c r="Q48" s="1"/>
      <c r="R48" s="1"/>
      <c r="S48" s="1"/>
      <c r="T48" s="1"/>
    </row>
    <row r="49" spans="3:54" x14ac:dyDescent="0.15">
      <c r="Q49" s="1"/>
      <c r="R49" s="3"/>
      <c r="S49" s="1"/>
      <c r="T49" s="1"/>
    </row>
    <row r="50" spans="3:54" x14ac:dyDescent="0.15">
      <c r="Q50" s="1"/>
      <c r="R50" s="2"/>
      <c r="S50" s="2"/>
      <c r="T50" s="2"/>
    </row>
    <row r="51" spans="3:54" x14ac:dyDescent="0.15">
      <c r="Q51" s="1"/>
      <c r="R51" s="3"/>
      <c r="S51" s="1"/>
      <c r="T51" s="1"/>
    </row>
    <row r="52" spans="3:54" x14ac:dyDescent="0.15">
      <c r="Q52" s="1"/>
      <c r="R52" s="1"/>
      <c r="S52" s="1"/>
      <c r="T52" s="1"/>
    </row>
    <row r="53" spans="3:54" x14ac:dyDescent="0.15">
      <c r="Q53" s="1"/>
      <c r="R53" s="2"/>
      <c r="S53" s="2"/>
      <c r="T53" s="2"/>
    </row>
    <row r="54" spans="3:54" x14ac:dyDescent="0.15">
      <c r="Q54" s="1"/>
      <c r="R54" s="1"/>
      <c r="S54" s="1"/>
      <c r="T54" s="1"/>
    </row>
    <row r="55" spans="3:54" x14ac:dyDescent="0.15">
      <c r="Q55" s="1"/>
      <c r="R55" s="3"/>
      <c r="S55" s="1"/>
      <c r="T55" s="1"/>
    </row>
    <row r="56" spans="3:54" x14ac:dyDescent="0.15">
      <c r="Q56" s="1"/>
      <c r="R56" s="3"/>
      <c r="S56" s="1"/>
      <c r="T56" s="1"/>
      <c r="BA56" s="6"/>
    </row>
    <row r="57" spans="3:54" x14ac:dyDescent="0.15">
      <c r="Q57" s="1"/>
      <c r="R57" s="3"/>
      <c r="S57" s="1"/>
      <c r="T57" s="1"/>
      <c r="BA57" s="6"/>
    </row>
    <row r="58" spans="3:54" x14ac:dyDescent="0.15">
      <c r="Q58" s="1"/>
      <c r="R58" s="3"/>
      <c r="S58" s="1"/>
      <c r="T58" s="1"/>
      <c r="AT58" s="33"/>
      <c r="AU58" s="33"/>
      <c r="AV58" s="33"/>
      <c r="AW58" s="33"/>
      <c r="AX58" s="33"/>
      <c r="AY58" s="33"/>
      <c r="AZ58" s="33"/>
      <c r="BA58" s="33"/>
      <c r="BB58" s="33"/>
    </row>
    <row r="59" spans="3:54" x14ac:dyDescent="0.15">
      <c r="Q59" s="1"/>
      <c r="R59" s="3"/>
      <c r="S59" s="1"/>
      <c r="T59" s="1"/>
      <c r="AT59" s="33"/>
      <c r="AU59" s="33"/>
      <c r="AV59" s="33"/>
      <c r="AW59" s="33"/>
      <c r="AX59" s="33"/>
      <c r="AY59" s="33"/>
      <c r="AZ59" s="33"/>
      <c r="BA59" s="33"/>
      <c r="BB59" s="33"/>
    </row>
    <row r="60" spans="3:54" x14ac:dyDescent="0.15">
      <c r="Q60" s="1"/>
      <c r="R60" s="3"/>
      <c r="S60" s="1"/>
      <c r="T60" s="1"/>
      <c r="AT60" s="33"/>
      <c r="AU60" s="33"/>
      <c r="AV60" s="33"/>
      <c r="AW60" s="33"/>
      <c r="AX60" s="33"/>
      <c r="AY60" s="33"/>
      <c r="AZ60" s="33"/>
      <c r="BA60" s="33"/>
      <c r="BB60" s="33"/>
    </row>
    <row r="61" spans="3:54" x14ac:dyDescent="0.15">
      <c r="Q61" s="1"/>
      <c r="R61" s="3"/>
      <c r="S61" s="1"/>
      <c r="T61" s="1"/>
      <c r="AT61" s="33"/>
      <c r="AU61" s="33"/>
      <c r="AV61" s="33"/>
      <c r="AW61" s="33"/>
      <c r="AX61" s="33"/>
      <c r="AY61" s="33"/>
      <c r="AZ61" s="33"/>
      <c r="BA61" s="33"/>
      <c r="BB61" s="33"/>
    </row>
    <row r="62" spans="3:54" x14ac:dyDescent="0.15">
      <c r="C62" s="1"/>
      <c r="D62" s="1"/>
      <c r="E62" s="1"/>
      <c r="F62" s="1"/>
      <c r="G62" s="1"/>
      <c r="H62" s="1"/>
      <c r="I62" s="1"/>
      <c r="J62" s="1"/>
      <c r="K62" s="1"/>
      <c r="L62" s="7"/>
      <c r="M62" s="6"/>
      <c r="N62" s="7"/>
      <c r="O62" s="6"/>
      <c r="P62" s="6"/>
      <c r="Q62" s="1"/>
      <c r="R62" s="3"/>
      <c r="S62" s="1"/>
      <c r="T62" s="1"/>
      <c r="AT62" s="33"/>
      <c r="AU62" s="33"/>
      <c r="AV62" s="33"/>
      <c r="AW62" s="33"/>
      <c r="AX62" s="33"/>
      <c r="AY62" s="33"/>
      <c r="AZ62" s="33"/>
      <c r="BA62" s="33"/>
      <c r="BB62" s="33"/>
    </row>
    <row r="63" spans="3:54" x14ac:dyDescent="0.15">
      <c r="N63" s="8"/>
      <c r="O63" s="6"/>
      <c r="P63" s="6"/>
      <c r="Q63" s="1"/>
      <c r="R63" s="3"/>
      <c r="S63" s="1"/>
      <c r="T63" s="1"/>
      <c r="AT63" s="33"/>
      <c r="AU63" s="33"/>
      <c r="AV63" s="33"/>
      <c r="AW63" s="33"/>
      <c r="AX63" s="33"/>
      <c r="AY63" s="33"/>
      <c r="AZ63" s="33"/>
      <c r="BA63" s="33"/>
      <c r="BB63" s="33"/>
    </row>
    <row r="64" spans="3:54" x14ac:dyDescent="0.15">
      <c r="N64" s="8"/>
      <c r="O64" s="6"/>
      <c r="P64" s="6"/>
      <c r="Q64" s="1"/>
      <c r="R64" s="3"/>
      <c r="S64" s="1"/>
      <c r="T64" s="1"/>
      <c r="AT64" s="33"/>
      <c r="AU64" s="33"/>
      <c r="AV64" s="33"/>
      <c r="AW64" s="33"/>
      <c r="AX64" s="33"/>
      <c r="AY64" s="33"/>
      <c r="AZ64" s="33"/>
      <c r="BA64" s="33"/>
      <c r="BB64" s="33"/>
    </row>
    <row r="65" spans="14:54" x14ac:dyDescent="0.15">
      <c r="N65" s="8"/>
      <c r="O65" s="6"/>
      <c r="P65" s="6"/>
      <c r="Q65" s="1"/>
      <c r="R65" s="2"/>
      <c r="S65" s="2"/>
      <c r="T65" s="2"/>
      <c r="AT65" s="33"/>
      <c r="AU65" s="33"/>
      <c r="AV65" s="33"/>
      <c r="AW65" s="33"/>
      <c r="AX65" s="33"/>
      <c r="AY65" s="33"/>
      <c r="AZ65" s="33"/>
      <c r="BA65" s="33"/>
      <c r="BB65" s="33"/>
    </row>
    <row r="66" spans="14:54" x14ac:dyDescent="0.15">
      <c r="N66" s="8"/>
      <c r="O66" s="6"/>
      <c r="P66" s="6"/>
      <c r="Q66" s="1"/>
      <c r="R66" s="3"/>
      <c r="S66" s="1"/>
      <c r="T66" s="1"/>
      <c r="AT66" s="33"/>
      <c r="AU66" s="33"/>
      <c r="AV66" s="33"/>
      <c r="AW66" s="33"/>
      <c r="AX66" s="33"/>
      <c r="AY66" s="33"/>
      <c r="AZ66" s="33"/>
      <c r="BA66" s="33"/>
      <c r="BB66" s="33"/>
    </row>
    <row r="67" spans="14:54" x14ac:dyDescent="0.15">
      <c r="N67" s="8"/>
      <c r="O67" s="6"/>
      <c r="P67" s="6"/>
      <c r="Q67" s="1"/>
      <c r="R67" s="1"/>
      <c r="S67" s="1"/>
      <c r="T67" s="1"/>
      <c r="AT67" s="33"/>
      <c r="AU67" s="33"/>
      <c r="AV67" s="33"/>
      <c r="AW67" s="33"/>
      <c r="AX67" s="33"/>
      <c r="AY67" s="33"/>
      <c r="AZ67" s="33"/>
      <c r="BA67" s="33"/>
      <c r="BB67" s="33"/>
    </row>
    <row r="68" spans="14:54" x14ac:dyDescent="0.15">
      <c r="N68" s="8"/>
      <c r="O68" s="6"/>
      <c r="P68" s="6"/>
      <c r="Q68" s="1"/>
      <c r="R68" s="2"/>
      <c r="S68" s="2"/>
      <c r="T68" s="2"/>
      <c r="AT68" s="33"/>
      <c r="AU68" s="33"/>
      <c r="AV68" s="33"/>
      <c r="AW68" s="33"/>
      <c r="AX68" s="33"/>
      <c r="AY68" s="33"/>
      <c r="AZ68" s="33"/>
      <c r="BA68" s="33"/>
      <c r="BB68" s="33"/>
    </row>
    <row r="69" spans="14:54" x14ac:dyDescent="0.15">
      <c r="N69" s="8"/>
      <c r="O69" s="6"/>
      <c r="P69" s="6"/>
      <c r="Q69" s="1"/>
      <c r="R69" s="1"/>
      <c r="S69" s="1"/>
      <c r="T69" s="1"/>
      <c r="AT69" s="33"/>
      <c r="AU69" s="33"/>
      <c r="AV69" s="33"/>
      <c r="AW69" s="33"/>
      <c r="AX69" s="33"/>
      <c r="AY69" s="33"/>
      <c r="AZ69" s="33"/>
      <c r="BA69" s="33"/>
      <c r="BB69" s="33"/>
    </row>
    <row r="70" spans="14:54" x14ac:dyDescent="0.15">
      <c r="N70" s="8"/>
      <c r="O70" s="6"/>
      <c r="P70" s="6"/>
      <c r="Q70" s="1"/>
      <c r="R70" s="1"/>
      <c r="S70" s="1"/>
      <c r="T70" s="1"/>
      <c r="AT70" s="33"/>
      <c r="AU70" s="33"/>
      <c r="AV70" s="33"/>
      <c r="AW70" s="33"/>
      <c r="AX70" s="33"/>
      <c r="AY70" s="33"/>
      <c r="AZ70" s="33"/>
      <c r="BA70" s="33"/>
      <c r="BB70" s="33"/>
    </row>
    <row r="71" spans="14:54" x14ac:dyDescent="0.15">
      <c r="N71" s="8"/>
      <c r="O71" s="6"/>
      <c r="P71" s="6"/>
      <c r="Q71" s="1"/>
      <c r="R71" s="2"/>
      <c r="S71" s="2"/>
      <c r="T71" s="2"/>
      <c r="AT71" s="33"/>
      <c r="AU71" s="33"/>
      <c r="AV71" s="33"/>
      <c r="AW71" s="33"/>
      <c r="AX71" s="33"/>
      <c r="AY71" s="33"/>
      <c r="AZ71" s="33"/>
      <c r="BA71" s="33"/>
      <c r="BB71" s="33"/>
    </row>
    <row r="72" spans="14:54" x14ac:dyDescent="0.15">
      <c r="N72" s="8"/>
      <c r="O72" s="6"/>
      <c r="P72" s="6"/>
      <c r="Q72" s="1"/>
      <c r="R72" s="3"/>
      <c r="S72" s="1"/>
      <c r="T72" s="1"/>
      <c r="AT72" s="33"/>
      <c r="AU72" s="33"/>
      <c r="AV72" s="33"/>
      <c r="AW72" s="33"/>
      <c r="AX72" s="33"/>
      <c r="AY72" s="33"/>
      <c r="AZ72" s="33"/>
      <c r="BA72" s="33"/>
      <c r="BB72" s="33"/>
    </row>
    <row r="73" spans="14:54" x14ac:dyDescent="0.15">
      <c r="N73" s="8"/>
      <c r="O73" s="6"/>
      <c r="P73" s="6"/>
      <c r="Q73" s="1"/>
      <c r="R73" s="1"/>
      <c r="S73" s="1"/>
      <c r="T73" s="1"/>
      <c r="AT73" s="33"/>
      <c r="AU73" s="33"/>
      <c r="AV73" s="33"/>
      <c r="AW73" s="33"/>
      <c r="AX73" s="33"/>
      <c r="AY73" s="33"/>
      <c r="AZ73" s="33"/>
      <c r="BA73" s="33"/>
      <c r="BB73" s="33"/>
    </row>
    <row r="74" spans="14:54" x14ac:dyDescent="0.15">
      <c r="N74" s="8"/>
      <c r="O74" s="6"/>
      <c r="P74" s="6"/>
      <c r="Q74" s="1"/>
      <c r="R74" s="2"/>
      <c r="S74" s="2"/>
      <c r="T74" s="2"/>
      <c r="AT74" s="33"/>
      <c r="AU74" s="33"/>
      <c r="AV74" s="33"/>
      <c r="AW74" s="33"/>
      <c r="AX74" s="33"/>
      <c r="AY74" s="33"/>
      <c r="AZ74" s="33"/>
      <c r="BA74" s="33"/>
      <c r="BB74" s="33"/>
    </row>
    <row r="75" spans="14:54" x14ac:dyDescent="0.15">
      <c r="N75" s="8"/>
      <c r="O75" s="6"/>
      <c r="P75" s="6"/>
      <c r="Q75" s="1"/>
      <c r="R75" s="1"/>
      <c r="S75" s="1"/>
      <c r="T75" s="1"/>
      <c r="AT75" s="33"/>
      <c r="AU75" s="33"/>
      <c r="AV75" s="33"/>
      <c r="AW75" s="33"/>
      <c r="AX75" s="33"/>
      <c r="AY75" s="33"/>
      <c r="AZ75" s="33"/>
      <c r="BA75" s="33"/>
      <c r="BB75" s="33"/>
    </row>
    <row r="76" spans="14:54" x14ac:dyDescent="0.15">
      <c r="N76" s="7"/>
      <c r="O76" s="5"/>
      <c r="P76" s="5"/>
      <c r="Q76" s="1"/>
      <c r="R76" s="3"/>
      <c r="S76" s="1"/>
      <c r="T76" s="1"/>
      <c r="AT76" s="33"/>
      <c r="AU76" s="33"/>
      <c r="AV76" s="33"/>
      <c r="AW76" s="33"/>
      <c r="AX76" s="33"/>
      <c r="AY76" s="33"/>
      <c r="AZ76" s="33"/>
      <c r="BA76" s="33"/>
      <c r="BB76" s="33"/>
    </row>
    <row r="77" spans="14:54" x14ac:dyDescent="0.15">
      <c r="N77" s="7"/>
      <c r="O77" s="5"/>
      <c r="P77" s="5"/>
      <c r="Q77" s="1"/>
      <c r="R77" s="2"/>
      <c r="S77" s="2"/>
      <c r="T77" s="2"/>
    </row>
    <row r="78" spans="14:54" x14ac:dyDescent="0.15">
      <c r="N78" s="7"/>
      <c r="O78" s="5"/>
      <c r="P78" s="5"/>
      <c r="Q78" s="1"/>
      <c r="R78" s="1"/>
      <c r="S78" s="1"/>
      <c r="T78" s="1"/>
    </row>
    <row r="79" spans="14:54" x14ac:dyDescent="0.15">
      <c r="N79" s="7"/>
      <c r="O79" s="6"/>
      <c r="P79" s="6"/>
      <c r="Q79" s="1"/>
      <c r="R79" s="1"/>
      <c r="S79" s="1"/>
      <c r="T79" s="1"/>
    </row>
    <row r="80" spans="14:54" x14ac:dyDescent="0.15">
      <c r="N80" s="7"/>
      <c r="O80" s="6"/>
      <c r="P80" s="6"/>
      <c r="Q80" s="1"/>
      <c r="R80" s="2"/>
      <c r="S80" s="2"/>
      <c r="T80" s="2"/>
    </row>
    <row r="81" spans="14:20" x14ac:dyDescent="0.15">
      <c r="N81" s="7"/>
      <c r="O81" s="6"/>
      <c r="P81" s="6"/>
      <c r="Q81" s="1"/>
      <c r="R81" s="1"/>
      <c r="S81" s="1"/>
      <c r="T81" s="1"/>
    </row>
    <row r="82" spans="14:20" x14ac:dyDescent="0.15">
      <c r="N82" s="7"/>
      <c r="O82" s="6"/>
      <c r="P82" s="6"/>
      <c r="Q82" s="1"/>
      <c r="R82" s="3"/>
      <c r="S82" s="1"/>
      <c r="T82" s="1"/>
    </row>
    <row r="83" spans="14:20" x14ac:dyDescent="0.15">
      <c r="N83" s="7"/>
      <c r="O83" s="6"/>
      <c r="P83" s="6"/>
      <c r="Q83" s="1"/>
      <c r="R83" s="2"/>
      <c r="S83" s="2"/>
      <c r="T83" s="2"/>
    </row>
    <row r="84" spans="14:20" x14ac:dyDescent="0.15">
      <c r="N84" s="7"/>
      <c r="O84" s="6"/>
      <c r="P84" s="6"/>
      <c r="Q84" s="1"/>
      <c r="R84" s="3"/>
      <c r="S84" s="1"/>
      <c r="T84" s="1"/>
    </row>
    <row r="85" spans="14:20" x14ac:dyDescent="0.15">
      <c r="N85" s="7"/>
      <c r="O85" s="6"/>
      <c r="P85" s="6"/>
      <c r="Q85" s="1"/>
      <c r="R85" s="1"/>
      <c r="S85" s="1"/>
      <c r="T85" s="1"/>
    </row>
    <row r="86" spans="14:20" x14ac:dyDescent="0.15">
      <c r="N86" s="7"/>
      <c r="O86" s="6"/>
      <c r="P86" s="6"/>
      <c r="Q86" s="1"/>
      <c r="R86" s="2"/>
      <c r="S86" s="2"/>
      <c r="T86" s="2"/>
    </row>
    <row r="87" spans="14:20" x14ac:dyDescent="0.15">
      <c r="Q87" s="1"/>
      <c r="R87" s="1"/>
      <c r="S87" s="1"/>
      <c r="T87" s="1"/>
    </row>
    <row r="88" spans="14:20" x14ac:dyDescent="0.15">
      <c r="Q88" s="1"/>
      <c r="R88" s="3"/>
      <c r="S88" s="1"/>
      <c r="T88" s="1"/>
    </row>
    <row r="89" spans="14:20" x14ac:dyDescent="0.15">
      <c r="Q89" s="1"/>
      <c r="R89" s="2"/>
      <c r="S89" s="2"/>
      <c r="T89" s="2"/>
    </row>
    <row r="90" spans="14:20" x14ac:dyDescent="0.15">
      <c r="Q90" s="1"/>
      <c r="R90" s="3"/>
      <c r="S90" s="1"/>
      <c r="T90" s="1"/>
    </row>
    <row r="91" spans="14:20" x14ac:dyDescent="0.15">
      <c r="Q91" s="1"/>
      <c r="R91" s="1"/>
      <c r="S91" s="1"/>
      <c r="T91" s="1"/>
    </row>
    <row r="92" spans="14:20" x14ac:dyDescent="0.15">
      <c r="Q92" s="1"/>
      <c r="R92" s="2"/>
      <c r="S92" s="2"/>
      <c r="T92" s="2"/>
    </row>
    <row r="93" spans="14:20" x14ac:dyDescent="0.15">
      <c r="Q93" s="1"/>
      <c r="R93" s="1"/>
      <c r="S93" s="1"/>
      <c r="T93" s="1"/>
    </row>
    <row r="94" spans="14:20" x14ac:dyDescent="0.15">
      <c r="Q94" s="1"/>
      <c r="R94" s="1"/>
      <c r="S94" s="1"/>
      <c r="T94" s="1"/>
    </row>
    <row r="95" spans="14:20" x14ac:dyDescent="0.15">
      <c r="Q95" s="1"/>
      <c r="R95" s="2"/>
      <c r="S95" s="2"/>
      <c r="T95" s="2"/>
    </row>
    <row r="96" spans="14:20" x14ac:dyDescent="0.15">
      <c r="Q96" s="1"/>
      <c r="R96" s="3"/>
      <c r="S96" s="1"/>
      <c r="T96" s="1"/>
    </row>
    <row r="97" spans="17:20" x14ac:dyDescent="0.15">
      <c r="Q97" s="1"/>
      <c r="R97" s="1"/>
      <c r="S97" s="1"/>
      <c r="T97" s="1"/>
    </row>
    <row r="98" spans="17:20" x14ac:dyDescent="0.15">
      <c r="Q98" s="1"/>
      <c r="R98" s="2"/>
      <c r="S98" s="2"/>
      <c r="T98" s="2"/>
    </row>
    <row r="99" spans="17:20" x14ac:dyDescent="0.15">
      <c r="Q99" s="1"/>
      <c r="R99" s="1"/>
      <c r="S99" s="1"/>
      <c r="T99" s="1"/>
    </row>
    <row r="100" spans="17:20" x14ac:dyDescent="0.15">
      <c r="Q100" s="1"/>
      <c r="R100" s="3"/>
      <c r="S100" s="1"/>
      <c r="T100" s="1"/>
    </row>
    <row r="101" spans="17:20" x14ac:dyDescent="0.15">
      <c r="Q101" s="1"/>
      <c r="R101" s="2"/>
      <c r="S101" s="2"/>
      <c r="T101" s="2"/>
    </row>
    <row r="102" spans="17:20" x14ac:dyDescent="0.15">
      <c r="Q102" s="1"/>
      <c r="R102" s="1"/>
      <c r="S102" s="1"/>
      <c r="T102" s="1"/>
    </row>
    <row r="103" spans="17:20" x14ac:dyDescent="0.15">
      <c r="Q103" s="1"/>
      <c r="R103" s="1"/>
      <c r="S103" s="1"/>
      <c r="T103" s="1"/>
    </row>
    <row r="104" spans="17:20" x14ac:dyDescent="0.15">
      <c r="Q104" s="1"/>
      <c r="R104" s="2"/>
      <c r="S104" s="2"/>
      <c r="T104" s="2"/>
    </row>
    <row r="105" spans="17:20" x14ac:dyDescent="0.15">
      <c r="Q105" s="1"/>
      <c r="R105" s="1"/>
      <c r="S105" s="1"/>
      <c r="T105" s="1"/>
    </row>
    <row r="106" spans="17:20" x14ac:dyDescent="0.15">
      <c r="Q106" s="1"/>
      <c r="R106" s="3"/>
      <c r="S106" s="1"/>
      <c r="T106" s="1"/>
    </row>
    <row r="107" spans="17:20" x14ac:dyDescent="0.15">
      <c r="Q107" s="1"/>
      <c r="R107" s="3"/>
      <c r="S107" s="1"/>
      <c r="T107" s="1"/>
    </row>
    <row r="108" spans="17:20" x14ac:dyDescent="0.15">
      <c r="Q108" s="1"/>
      <c r="R108" s="3"/>
      <c r="S108" s="1"/>
      <c r="T108" s="1"/>
    </row>
    <row r="109" spans="17:20" x14ac:dyDescent="0.15">
      <c r="Q109" s="1"/>
      <c r="R109" s="3"/>
      <c r="S109" s="1"/>
      <c r="T109" s="1"/>
    </row>
    <row r="110" spans="17:20" x14ac:dyDescent="0.15">
      <c r="Q110" s="1"/>
      <c r="R110" s="3"/>
      <c r="S110" s="1"/>
      <c r="T110" s="1"/>
    </row>
    <row r="111" spans="17:20" x14ac:dyDescent="0.15">
      <c r="Q111" s="1"/>
      <c r="R111" s="3"/>
      <c r="S111" s="1"/>
      <c r="T111" s="1"/>
    </row>
    <row r="112" spans="17:20" x14ac:dyDescent="0.15">
      <c r="Q112" s="1"/>
      <c r="R112" s="3"/>
      <c r="S112" s="1"/>
      <c r="T112" s="1"/>
    </row>
    <row r="113" spans="17:20" x14ac:dyDescent="0.15">
      <c r="Q113" s="1"/>
      <c r="R113" s="3"/>
      <c r="S113" s="1"/>
      <c r="T113" s="1"/>
    </row>
    <row r="114" spans="17:20" x14ac:dyDescent="0.15">
      <c r="Q114" s="1"/>
      <c r="R114" s="3"/>
      <c r="S114" s="1"/>
      <c r="T114" s="1"/>
    </row>
    <row r="115" spans="17:20" x14ac:dyDescent="0.15">
      <c r="Q115" s="1"/>
      <c r="R115" s="2"/>
      <c r="S115" s="2"/>
      <c r="T115" s="2"/>
    </row>
    <row r="116" spans="17:20" x14ac:dyDescent="0.15">
      <c r="Q116" s="1"/>
      <c r="R116" s="3"/>
      <c r="S116" s="1"/>
      <c r="T116" s="1"/>
    </row>
    <row r="117" spans="17:20" x14ac:dyDescent="0.15">
      <c r="Q117" s="1"/>
      <c r="R117" s="1"/>
      <c r="S117" s="1"/>
      <c r="T117" s="1"/>
    </row>
    <row r="118" spans="17:20" x14ac:dyDescent="0.15">
      <c r="Q118" s="1"/>
      <c r="R118" s="2"/>
      <c r="S118" s="2"/>
      <c r="T118" s="2"/>
    </row>
    <row r="119" spans="17:20" x14ac:dyDescent="0.15">
      <c r="Q119" s="1"/>
      <c r="R119" s="1"/>
      <c r="S119" s="1"/>
      <c r="T119" s="1"/>
    </row>
    <row r="120" spans="17:20" x14ac:dyDescent="0.15">
      <c r="Q120" s="1"/>
      <c r="R120" s="3"/>
      <c r="S120" s="1"/>
      <c r="T120" s="1"/>
    </row>
    <row r="121" spans="17:20" x14ac:dyDescent="0.15">
      <c r="Q121" s="1"/>
      <c r="R121" s="2"/>
      <c r="S121" s="2"/>
      <c r="T121" s="2"/>
    </row>
    <row r="122" spans="17:20" x14ac:dyDescent="0.15">
      <c r="Q122" s="1"/>
      <c r="R122" s="3"/>
      <c r="S122" s="1"/>
      <c r="T122" s="1"/>
    </row>
    <row r="123" spans="17:20" x14ac:dyDescent="0.15">
      <c r="Q123" s="1"/>
      <c r="R123" s="1"/>
      <c r="S123" s="1"/>
      <c r="T123" s="1"/>
    </row>
    <row r="124" spans="17:20" x14ac:dyDescent="0.15">
      <c r="Q124" s="1"/>
      <c r="R124" s="2"/>
      <c r="S124" s="2"/>
      <c r="T124" s="2"/>
    </row>
    <row r="125" spans="17:20" x14ac:dyDescent="0.15">
      <c r="Q125" s="1"/>
      <c r="R125" s="1"/>
      <c r="S125" s="1"/>
      <c r="T125" s="1"/>
    </row>
    <row r="126" spans="17:20" x14ac:dyDescent="0.15">
      <c r="Q126" s="1"/>
      <c r="R126" s="1"/>
      <c r="S126" s="1"/>
      <c r="T126" s="1"/>
    </row>
    <row r="127" spans="17:20" x14ac:dyDescent="0.15">
      <c r="Q127" s="1"/>
      <c r="R127" s="2"/>
      <c r="S127" s="2"/>
      <c r="T127" s="2"/>
    </row>
    <row r="128" spans="17:20" x14ac:dyDescent="0.15">
      <c r="Q128" s="1"/>
      <c r="R128" s="3"/>
      <c r="S128" s="1"/>
      <c r="T128" s="1"/>
    </row>
    <row r="129" spans="17:20" x14ac:dyDescent="0.15">
      <c r="Q129" s="1"/>
      <c r="R129" s="1"/>
      <c r="S129" s="1"/>
      <c r="T129" s="1"/>
    </row>
    <row r="130" spans="17:20" x14ac:dyDescent="0.15">
      <c r="Q130" s="1"/>
      <c r="R130" s="2"/>
      <c r="S130" s="2"/>
      <c r="T130" s="2"/>
    </row>
    <row r="131" spans="17:20" x14ac:dyDescent="0.15">
      <c r="Q131" s="1"/>
      <c r="R131" s="1"/>
      <c r="S131" s="1"/>
      <c r="T131" s="1"/>
    </row>
    <row r="132" spans="17:20" x14ac:dyDescent="0.15">
      <c r="Q132" s="1"/>
      <c r="R132" s="3"/>
      <c r="S132" s="1"/>
      <c r="T132" s="1"/>
    </row>
    <row r="133" spans="17:20" x14ac:dyDescent="0.15">
      <c r="Q133" s="1"/>
      <c r="R133" s="2"/>
      <c r="S133" s="2"/>
      <c r="T133" s="2"/>
    </row>
    <row r="134" spans="17:20" x14ac:dyDescent="0.15">
      <c r="Q134" s="1"/>
      <c r="R134" s="1"/>
      <c r="S134" s="1"/>
      <c r="T134" s="1"/>
    </row>
    <row r="135" spans="17:20" x14ac:dyDescent="0.15">
      <c r="Q135" s="1"/>
      <c r="R135" s="1"/>
      <c r="S135" s="1"/>
      <c r="T135" s="1"/>
    </row>
    <row r="136" spans="17:20" x14ac:dyDescent="0.15">
      <c r="Q136" s="1"/>
      <c r="R136" s="2"/>
      <c r="S136" s="2"/>
      <c r="T136" s="2"/>
    </row>
    <row r="137" spans="17:20" x14ac:dyDescent="0.15">
      <c r="Q137" s="1"/>
      <c r="R137" s="1"/>
      <c r="S137" s="1"/>
      <c r="T137" s="1"/>
    </row>
    <row r="138" spans="17:20" x14ac:dyDescent="0.15">
      <c r="Q138" s="1"/>
      <c r="R138" s="3"/>
      <c r="S138" s="1"/>
      <c r="T138" s="1"/>
    </row>
    <row r="139" spans="17:20" x14ac:dyDescent="0.15">
      <c r="Q139" s="1"/>
      <c r="R139" s="2"/>
      <c r="S139" s="2"/>
      <c r="T139" s="2"/>
    </row>
    <row r="140" spans="17:20" x14ac:dyDescent="0.15">
      <c r="Q140" s="1"/>
      <c r="R140" s="3"/>
      <c r="S140" s="1"/>
      <c r="T140" s="1"/>
    </row>
    <row r="141" spans="17:20" x14ac:dyDescent="0.15">
      <c r="Q141" s="1"/>
      <c r="R141" s="1"/>
      <c r="S141" s="1"/>
      <c r="T141" s="1"/>
    </row>
    <row r="142" spans="17:20" x14ac:dyDescent="0.15">
      <c r="Q142" s="1"/>
      <c r="R142" s="2"/>
      <c r="S142" s="2"/>
      <c r="T142" s="2"/>
    </row>
    <row r="143" spans="17:20" x14ac:dyDescent="0.15">
      <c r="Q143" s="1"/>
      <c r="R143" s="1"/>
      <c r="S143" s="1"/>
      <c r="T143" s="1"/>
    </row>
    <row r="144" spans="17:20" x14ac:dyDescent="0.15">
      <c r="Q144" s="1"/>
      <c r="R144" s="3"/>
      <c r="S144" s="1"/>
      <c r="T144" s="1"/>
    </row>
    <row r="145" spans="17:20" x14ac:dyDescent="0.15">
      <c r="Q145" s="1"/>
      <c r="R145" s="2"/>
      <c r="S145" s="2"/>
      <c r="T145" s="2"/>
    </row>
    <row r="146" spans="17:20" x14ac:dyDescent="0.15">
      <c r="Q146" s="1"/>
      <c r="R146" s="3"/>
      <c r="S146" s="1"/>
      <c r="T146" s="1"/>
    </row>
    <row r="147" spans="17:20" x14ac:dyDescent="0.15">
      <c r="Q147" s="1"/>
      <c r="R147" s="1"/>
      <c r="S147" s="1"/>
      <c r="T147" s="1"/>
    </row>
    <row r="148" spans="17:20" x14ac:dyDescent="0.15">
      <c r="Q148" s="1"/>
      <c r="R148" s="2"/>
      <c r="S148" s="2"/>
      <c r="T148" s="2"/>
    </row>
    <row r="149" spans="17:20" x14ac:dyDescent="0.15">
      <c r="Q149" s="1"/>
      <c r="R149" s="3"/>
      <c r="S149" s="1"/>
      <c r="T149" s="1"/>
    </row>
    <row r="150" spans="17:20" x14ac:dyDescent="0.15">
      <c r="Q150" s="1"/>
      <c r="R150" s="1"/>
      <c r="S150" s="1"/>
      <c r="T150" s="1"/>
    </row>
    <row r="151" spans="17:20" x14ac:dyDescent="0.15">
      <c r="Q151" s="1"/>
      <c r="R151" s="1"/>
      <c r="S151" s="1"/>
      <c r="T151" s="1"/>
    </row>
    <row r="152" spans="17:20" x14ac:dyDescent="0.15">
      <c r="Q152" s="1"/>
      <c r="R152" s="3"/>
      <c r="S152" s="1"/>
      <c r="T152" s="1"/>
    </row>
    <row r="153" spans="17:20" x14ac:dyDescent="0.15">
      <c r="Q153" s="1"/>
      <c r="R153" s="1"/>
      <c r="S153" s="1"/>
      <c r="T153" s="1"/>
    </row>
    <row r="154" spans="17:20" x14ac:dyDescent="0.15">
      <c r="Q154" s="1"/>
      <c r="R154" s="1"/>
      <c r="S154" s="1"/>
      <c r="T154" s="1"/>
    </row>
    <row r="155" spans="17:20" x14ac:dyDescent="0.15">
      <c r="Q155" s="1"/>
      <c r="R155" s="3"/>
      <c r="S155" s="1"/>
      <c r="T155" s="1"/>
    </row>
    <row r="156" spans="17:20" x14ac:dyDescent="0.15">
      <c r="Q156" s="1"/>
      <c r="R156" s="1"/>
      <c r="S156" s="1"/>
      <c r="T156" s="1"/>
    </row>
    <row r="157" spans="17:20" x14ac:dyDescent="0.15">
      <c r="Q157" s="1"/>
      <c r="R157" s="3"/>
      <c r="S157" s="1"/>
      <c r="T157" s="1"/>
    </row>
    <row r="158" spans="17:20" x14ac:dyDescent="0.15">
      <c r="Q158" s="1"/>
      <c r="R158" s="3"/>
      <c r="S158" s="1"/>
      <c r="T158" s="1"/>
    </row>
    <row r="159" spans="17:20" x14ac:dyDescent="0.15">
      <c r="Q159" s="1"/>
      <c r="R159" s="3"/>
      <c r="S159" s="1"/>
      <c r="T159" s="1"/>
    </row>
    <row r="160" spans="17:20" x14ac:dyDescent="0.15">
      <c r="Q160" s="1"/>
      <c r="R160" s="3"/>
      <c r="S160" s="1"/>
      <c r="T160" s="1"/>
    </row>
    <row r="161" spans="17:20" x14ac:dyDescent="0.15">
      <c r="Q161" s="1"/>
      <c r="R161" s="3"/>
      <c r="S161" s="1"/>
      <c r="T161" s="1"/>
    </row>
    <row r="162" spans="17:20" x14ac:dyDescent="0.15">
      <c r="Q162" s="1"/>
      <c r="R162" s="3"/>
      <c r="S162" s="1"/>
      <c r="T162" s="1"/>
    </row>
    <row r="163" spans="17:20" x14ac:dyDescent="0.15">
      <c r="Q163" s="1"/>
      <c r="R163" s="3"/>
      <c r="S163" s="1"/>
      <c r="T163" s="1"/>
    </row>
    <row r="164" spans="17:20" x14ac:dyDescent="0.15">
      <c r="Q164" s="1"/>
      <c r="R164" s="3"/>
      <c r="S164" s="1"/>
      <c r="T164" s="1"/>
    </row>
    <row r="207" spans="17:20" x14ac:dyDescent="0.15">
      <c r="Q207" s="1"/>
      <c r="R207" s="3"/>
      <c r="S207" s="1"/>
      <c r="T207" s="1"/>
    </row>
    <row r="208" spans="17:20" x14ac:dyDescent="0.15">
      <c r="Q208" s="1"/>
      <c r="R208" s="3"/>
      <c r="S208" s="1"/>
      <c r="T208" s="1"/>
    </row>
    <row r="209" spans="17:20" x14ac:dyDescent="0.15">
      <c r="Q209" s="1"/>
      <c r="R209" s="3"/>
      <c r="S209" s="1"/>
      <c r="T209" s="1"/>
    </row>
    <row r="210" spans="17:20" x14ac:dyDescent="0.15">
      <c r="Q210" s="1"/>
      <c r="R210" s="3"/>
      <c r="S210" s="1"/>
      <c r="T210" s="1"/>
    </row>
    <row r="211" spans="17:20" x14ac:dyDescent="0.15">
      <c r="Q211" s="1"/>
      <c r="R211" s="3"/>
      <c r="S211" s="1"/>
      <c r="T211" s="1"/>
    </row>
    <row r="212" spans="17:20" x14ac:dyDescent="0.15">
      <c r="Q212" s="1"/>
      <c r="R212" s="3"/>
      <c r="S212" s="1"/>
      <c r="T212" s="1"/>
    </row>
    <row r="213" spans="17:20" x14ac:dyDescent="0.15">
      <c r="Q213" s="1"/>
      <c r="R213" s="3"/>
      <c r="S213" s="1"/>
      <c r="T213" s="1"/>
    </row>
    <row r="214" spans="17:20" x14ac:dyDescent="0.15">
      <c r="Q214" s="1"/>
      <c r="R214" s="3"/>
      <c r="S214" s="1"/>
      <c r="T214" s="1"/>
    </row>
  </sheetData>
  <mergeCells count="4">
    <mergeCell ref="K1:K20"/>
    <mergeCell ref="B12:I12"/>
    <mergeCell ref="B13:I13"/>
    <mergeCell ref="B14:I14"/>
  </mergeCells>
  <phoneticPr fontId="3"/>
  <pageMargins left="0.7" right="0.7" top="0.75" bottom="0.75" header="0.3" footer="0.3"/>
  <pageSetup paperSize="9" scale="4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簡単な紹介</vt:lpstr>
      <vt:lpstr>平均値</vt:lpstr>
      <vt:lpstr>割合</vt:lpstr>
      <vt:lpstr>(例)健診受診率・男</vt:lpstr>
      <vt:lpstr>'(例)健診受診率・男'!Print_Area</vt:lpstr>
      <vt:lpstr>割合!Print_Area</vt:lpstr>
      <vt:lpstr>簡単な紹介!Print_Area</vt:lpstr>
      <vt:lpstr>平均値!Print_Area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imais</dc:creator>
  <cp:lastModifiedBy>横山徹爾</cp:lastModifiedBy>
  <cp:lastPrinted>2023-09-29T03:25:41Z</cp:lastPrinted>
  <dcterms:created xsi:type="dcterms:W3CDTF">2015-02-23T04:12:19Z</dcterms:created>
  <dcterms:modified xsi:type="dcterms:W3CDTF">2023-12-25T09:25:45Z</dcterms:modified>
</cp:coreProperties>
</file>