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codeName="ThisWorkbook" defaultThemeVersion="124226"/>
  <xr:revisionPtr revIDLastSave="0" documentId="8_{E20C8BDD-7FB7-4819-997A-5EC3377F934E}" xr6:coauthVersionLast="47" xr6:coauthVersionMax="47" xr10:uidLastSave="{00000000-0000-0000-0000-000000000000}"/>
  <bookViews>
    <workbookView xWindow="-120" yWindow="-120" windowWidth="29040" windowHeight="15840" xr2:uid="{00000000-000D-0000-FFFF-FFFF00000000}"/>
  </bookViews>
  <sheets>
    <sheet name="HAAI" sheetId="10" r:id="rId1"/>
  </sheets>
  <definedNames>
    <definedName name="_xlnm.Print_Area" localSheetId="0">HAAI!$AH$4:$AX$56</definedName>
  </definedNames>
  <calcPr calcId="181029"/>
</workbook>
</file>

<file path=xl/calcChain.xml><?xml version="1.0" encoding="utf-8"?>
<calcChain xmlns="http://schemas.openxmlformats.org/spreadsheetml/2006/main">
  <c r="AH15" i="10" l="1"/>
  <c r="AH14" i="10"/>
  <c r="J36" i="10"/>
  <c r="N36" i="10"/>
  <c r="AQ55" i="10" l="1"/>
  <c r="AQ54" i="10"/>
  <c r="AQ53" i="10"/>
  <c r="AQ52" i="10"/>
  <c r="AQ51" i="10"/>
  <c r="AQ50" i="10"/>
  <c r="AI23" i="10"/>
  <c r="AH27" i="10"/>
  <c r="AH18" i="10"/>
  <c r="AH28" i="10"/>
  <c r="V14" i="10" l="1"/>
  <c r="F39" i="10" l="1"/>
  <c r="AH46" i="10" l="1"/>
  <c r="AI46" i="10"/>
  <c r="F31" i="10"/>
  <c r="AH31" i="10" s="1"/>
  <c r="AJ46" i="10" l="1"/>
  <c r="AR46" i="10" s="1"/>
  <c r="AR55" i="10" s="1"/>
  <c r="AO46" i="10"/>
  <c r="AW46" i="10" s="1"/>
  <c r="AW55" i="10" s="1"/>
  <c r="AM46" i="10"/>
  <c r="AU46" i="10" s="1"/>
  <c r="AU55" i="10" s="1"/>
  <c r="AP46" i="10"/>
  <c r="AX46" i="10" s="1"/>
  <c r="AX55" i="10" s="1"/>
  <c r="AN46" i="10"/>
  <c r="AV46" i="10" s="1"/>
  <c r="AV55" i="10" s="1"/>
  <c r="AL46" i="10"/>
  <c r="AT46" i="10" s="1"/>
  <c r="AK46" i="10"/>
  <c r="AS46" i="10" s="1"/>
  <c r="AS55" i="10" s="1"/>
  <c r="AI43" i="10"/>
  <c r="AH43" i="10"/>
  <c r="AI40" i="10"/>
  <c r="AH40" i="10"/>
  <c r="AI31" i="10"/>
  <c r="AM40" i="10" l="1"/>
  <c r="AU40" i="10" s="1"/>
  <c r="AP43" i="10"/>
  <c r="AX43" i="10" s="1"/>
  <c r="AJ43" i="10"/>
  <c r="AR43" i="10" s="1"/>
  <c r="AK43" i="10"/>
  <c r="AS43" i="10" s="1"/>
  <c r="AL43" i="10"/>
  <c r="AT43" i="10" s="1"/>
  <c r="AM43" i="10"/>
  <c r="AU43" i="10" s="1"/>
  <c r="AN43" i="10"/>
  <c r="AV43" i="10" s="1"/>
  <c r="AO43" i="10"/>
  <c r="AW43" i="10" s="1"/>
  <c r="AL31" i="10"/>
  <c r="AT31" i="10" s="1"/>
  <c r="AJ40" i="10"/>
  <c r="AR40" i="10" s="1"/>
  <c r="AK40" i="10"/>
  <c r="AS40" i="10" s="1"/>
  <c r="AL40" i="10"/>
  <c r="AT40" i="10" s="1"/>
  <c r="AN40" i="10"/>
  <c r="AV40" i="10" s="1"/>
  <c r="AO40" i="10"/>
  <c r="AW40" i="10" s="1"/>
  <c r="AP40" i="10"/>
  <c r="AX40" i="10" s="1"/>
  <c r="AJ31" i="10"/>
  <c r="AR31" i="10" s="1"/>
  <c r="AK31" i="10"/>
  <c r="AS31" i="10" s="1"/>
  <c r="AM31" i="10"/>
  <c r="AU31" i="10" s="1"/>
  <c r="AN31" i="10"/>
  <c r="AV31" i="10" s="1"/>
  <c r="AO31" i="10"/>
  <c r="AW31" i="10" s="1"/>
  <c r="AP31" i="10"/>
  <c r="AX31" i="10" s="1"/>
  <c r="AI27" i="10" l="1"/>
  <c r="AI26" i="10"/>
  <c r="AH26" i="10"/>
  <c r="AI15" i="10"/>
  <c r="AH16" i="10"/>
  <c r="AI16" i="10"/>
  <c r="AH17" i="10"/>
  <c r="AI17" i="10"/>
  <c r="AI18" i="10"/>
  <c r="AH19" i="10"/>
  <c r="AI19" i="10"/>
  <c r="AH20" i="10"/>
  <c r="AI20" i="10"/>
  <c r="AH21" i="10"/>
  <c r="AI21" i="10"/>
  <c r="AH22" i="10"/>
  <c r="AI22" i="10"/>
  <c r="AH23" i="10"/>
  <c r="AH24" i="10"/>
  <c r="AI24" i="10"/>
  <c r="AH25" i="10"/>
  <c r="AI25" i="10"/>
  <c r="AI28" i="10"/>
  <c r="AH29" i="10"/>
  <c r="AI29" i="10"/>
  <c r="AH32" i="10"/>
  <c r="AI32" i="10"/>
  <c r="AH33" i="10"/>
  <c r="AI33" i="10"/>
  <c r="AH34" i="10"/>
  <c r="AI34" i="10"/>
  <c r="AH35" i="10"/>
  <c r="AI35" i="10"/>
  <c r="AH37" i="10"/>
  <c r="AI37" i="10"/>
  <c r="AH38" i="10"/>
  <c r="AI38" i="10"/>
  <c r="AH39" i="10"/>
  <c r="AI39" i="10"/>
  <c r="AH41" i="10"/>
  <c r="AI41" i="10"/>
  <c r="AH42" i="10"/>
  <c r="AI42" i="10"/>
  <c r="AH44" i="10"/>
  <c r="AI44" i="10"/>
  <c r="AH45" i="10"/>
  <c r="AI45" i="10"/>
  <c r="AH47" i="10"/>
  <c r="AI47" i="10"/>
  <c r="AK32" i="10" l="1"/>
  <c r="AS32" i="10" s="1"/>
  <c r="AP21" i="10"/>
  <c r="AX21" i="10" s="1"/>
  <c r="AJ42" i="10"/>
  <c r="AR42" i="10" s="1"/>
  <c r="AO29" i="10"/>
  <c r="AW29" i="10" s="1"/>
  <c r="AP26" i="10"/>
  <c r="AX26" i="10" s="1"/>
  <c r="AK35" i="10"/>
  <c r="AS35" i="10" s="1"/>
  <c r="AK41" i="10"/>
  <c r="AS41" i="10" s="1"/>
  <c r="AJ15" i="10"/>
  <c r="AR15" i="10" s="1"/>
  <c r="AJ28" i="10"/>
  <c r="AR28" i="10" s="1"/>
  <c r="AO37" i="10"/>
  <c r="AW37" i="10" s="1"/>
  <c r="AK25" i="10"/>
  <c r="AS25" i="10" s="1"/>
  <c r="AL17" i="10"/>
  <c r="AT17" i="10" s="1"/>
  <c r="AK24" i="10"/>
  <c r="AS24" i="10" s="1"/>
  <c r="AJ21" i="10"/>
  <c r="AR21" i="10" s="1"/>
  <c r="AJ19" i="10"/>
  <c r="AR19" i="10" s="1"/>
  <c r="AJ45" i="10"/>
  <c r="AR45" i="10" s="1"/>
  <c r="AJ44" i="10"/>
  <c r="AR44" i="10" s="1"/>
  <c r="AL24" i="10"/>
  <c r="AT24" i="10" s="1"/>
  <c r="AJ35" i="10"/>
  <c r="AR35" i="10" s="1"/>
  <c r="AJ23" i="10"/>
  <c r="AR23" i="10" s="1"/>
  <c r="AP27" i="10"/>
  <c r="AX27" i="10" s="1"/>
  <c r="AJ27" i="10"/>
  <c r="AR27" i="10" s="1"/>
  <c r="AL22" i="10"/>
  <c r="AT22" i="10" s="1"/>
  <c r="AM24" i="10"/>
  <c r="AU24" i="10" s="1"/>
  <c r="AK27" i="10"/>
  <c r="AS27" i="10" s="1"/>
  <c r="AK23" i="10"/>
  <c r="AS23" i="10" s="1"/>
  <c r="AL27" i="10"/>
  <c r="AT27" i="10" s="1"/>
  <c r="AP23" i="10"/>
  <c r="AX23" i="10" s="1"/>
  <c r="AM27" i="10"/>
  <c r="AU27" i="10" s="1"/>
  <c r="AO23" i="10"/>
  <c r="AW23" i="10" s="1"/>
  <c r="AN27" i="10"/>
  <c r="AV27" i="10" s="1"/>
  <c r="AN23" i="10"/>
  <c r="AV23" i="10" s="1"/>
  <c r="AO27" i="10"/>
  <c r="AW27" i="10" s="1"/>
  <c r="AK22" i="10"/>
  <c r="AS22" i="10" s="1"/>
  <c r="AJ22" i="10"/>
  <c r="AR22" i="10" s="1"/>
  <c r="AN35" i="10"/>
  <c r="AV35" i="10" s="1"/>
  <c r="AM35" i="10"/>
  <c r="AU35" i="10" s="1"/>
  <c r="AJ24" i="10"/>
  <c r="AR24" i="10" s="1"/>
  <c r="AK29" i="10"/>
  <c r="AS29" i="10" s="1"/>
  <c r="AP44" i="10"/>
  <c r="AX44" i="10" s="1"/>
  <c r="AJ16" i="10"/>
  <c r="AR16" i="10" s="1"/>
  <c r="AO28" i="10"/>
  <c r="AW28" i="10" s="1"/>
  <c r="AL41" i="10"/>
  <c r="AT41" i="10" s="1"/>
  <c r="AJ34" i="10"/>
  <c r="AR34" i="10" s="1"/>
  <c r="AL15" i="10"/>
  <c r="AT15" i="10" s="1"/>
  <c r="AN28" i="10"/>
  <c r="AV28" i="10" s="1"/>
  <c r="AL23" i="10"/>
  <c r="AT23" i="10" s="1"/>
  <c r="AM44" i="10"/>
  <c r="AU44" i="10" s="1"/>
  <c r="AJ26" i="10"/>
  <c r="AR26" i="10" s="1"/>
  <c r="AP28" i="10"/>
  <c r="AX28" i="10" s="1"/>
  <c r="AO44" i="10"/>
  <c r="AW44" i="10" s="1"/>
  <c r="AM23" i="10"/>
  <c r="AU23" i="10" s="1"/>
  <c r="AN44" i="10"/>
  <c r="AV44" i="10" s="1"/>
  <c r="AK15" i="10"/>
  <c r="AS15" i="10" s="1"/>
  <c r="AM28" i="10"/>
  <c r="AU28" i="10" s="1"/>
  <c r="AL44" i="10"/>
  <c r="AT44" i="10" s="1"/>
  <c r="AK26" i="10"/>
  <c r="AS26" i="10" s="1"/>
  <c r="AL28" i="10"/>
  <c r="AT28" i="10" s="1"/>
  <c r="AK44" i="10"/>
  <c r="AS44" i="10" s="1"/>
  <c r="AL26" i="10"/>
  <c r="AT26" i="10" s="1"/>
  <c r="AO32" i="10"/>
  <c r="AW32" i="10" s="1"/>
  <c r="AK28" i="10"/>
  <c r="AS28" i="10" s="1"/>
  <c r="AP22" i="10"/>
  <c r="AX22" i="10" s="1"/>
  <c r="AM26" i="10"/>
  <c r="AU26" i="10" s="1"/>
  <c r="AJ32" i="10"/>
  <c r="AR32" i="10" s="1"/>
  <c r="AO22" i="10"/>
  <c r="AW22" i="10" s="1"/>
  <c r="AN26" i="10"/>
  <c r="AV26" i="10" s="1"/>
  <c r="AJ20" i="10"/>
  <c r="AR20" i="10" s="1"/>
  <c r="AP24" i="10"/>
  <c r="AX24" i="10" s="1"/>
  <c r="AN22" i="10"/>
  <c r="AV22" i="10" s="1"/>
  <c r="AJ41" i="10"/>
  <c r="AR41" i="10" s="1"/>
  <c r="AO26" i="10"/>
  <c r="AW26" i="10" s="1"/>
  <c r="AM29" i="10"/>
  <c r="AU29" i="10" s="1"/>
  <c r="AO24" i="10"/>
  <c r="AW24" i="10" s="1"/>
  <c r="AM22" i="10"/>
  <c r="AU22" i="10" s="1"/>
  <c r="AP35" i="10"/>
  <c r="AX35" i="10" s="1"/>
  <c r="AN29" i="10"/>
  <c r="AV29" i="10" s="1"/>
  <c r="AN24" i="10"/>
  <c r="AV24" i="10" s="1"/>
  <c r="AO35" i="10"/>
  <c r="AW35" i="10" s="1"/>
  <c r="AJ18" i="10"/>
  <c r="AR18" i="10" s="1"/>
  <c r="AL35" i="10"/>
  <c r="AT35" i="10" s="1"/>
  <c r="AP19" i="10"/>
  <c r="AX19" i="10" s="1"/>
  <c r="AN19" i="10"/>
  <c r="AV19" i="10" s="1"/>
  <c r="AJ47" i="10"/>
  <c r="AR47" i="10" s="1"/>
  <c r="AJ33" i="10"/>
  <c r="AR33" i="10" s="1"/>
  <c r="AO34" i="10"/>
  <c r="AW34" i="10" s="1"/>
  <c r="AO39" i="10"/>
  <c r="AW39" i="10" s="1"/>
  <c r="AP32" i="10"/>
  <c r="AX32" i="10" s="1"/>
  <c r="AK20" i="10"/>
  <c r="AS20" i="10" s="1"/>
  <c r="AN32" i="10"/>
  <c r="AV32" i="10" s="1"/>
  <c r="AM32" i="10"/>
  <c r="AU32" i="10" s="1"/>
  <c r="AL32" i="10"/>
  <c r="AT32" i="10" s="1"/>
  <c r="AP38" i="10"/>
  <c r="AX38" i="10" s="1"/>
  <c r="AP34" i="10"/>
  <c r="AX34" i="10" s="1"/>
  <c r="AL29" i="10"/>
  <c r="AT29" i="10" s="1"/>
  <c r="AO19" i="10"/>
  <c r="AW19" i="10" s="1"/>
  <c r="AP39" i="10"/>
  <c r="AX39" i="10" s="1"/>
  <c r="AN34" i="10"/>
  <c r="AV34" i="10" s="1"/>
  <c r="AJ29" i="10"/>
  <c r="AR29" i="10" s="1"/>
  <c r="AO21" i="10"/>
  <c r="AW21" i="10" s="1"/>
  <c r="AM19" i="10"/>
  <c r="AU19" i="10" s="1"/>
  <c r="AN39" i="10"/>
  <c r="AV39" i="10" s="1"/>
  <c r="AM34" i="10"/>
  <c r="AU34" i="10" s="1"/>
  <c r="AN21" i="10"/>
  <c r="AV21" i="10" s="1"/>
  <c r="AL19" i="10"/>
  <c r="AT19" i="10" s="1"/>
  <c r="AM39" i="10"/>
  <c r="AU39" i="10" s="1"/>
  <c r="AL34" i="10"/>
  <c r="AT34" i="10" s="1"/>
  <c r="AM21" i="10"/>
  <c r="AU21" i="10" s="1"/>
  <c r="AK19" i="10"/>
  <c r="AS19" i="10" s="1"/>
  <c r="AL39" i="10"/>
  <c r="AT39" i="10" s="1"/>
  <c r="AK34" i="10"/>
  <c r="AS34" i="10" s="1"/>
  <c r="AL21" i="10"/>
  <c r="AT21" i="10" s="1"/>
  <c r="AK39" i="10"/>
  <c r="AS39" i="10" s="1"/>
  <c r="AK21" i="10"/>
  <c r="AS21" i="10" s="1"/>
  <c r="AP16" i="10"/>
  <c r="AX16" i="10" s="1"/>
  <c r="AJ39" i="10"/>
  <c r="AR39" i="10" s="1"/>
  <c r="AP33" i="10"/>
  <c r="AX33" i="10" s="1"/>
  <c r="AO16" i="10"/>
  <c r="AW16" i="10" s="1"/>
  <c r="AO33" i="10"/>
  <c r="AW33" i="10" s="1"/>
  <c r="AP20" i="10"/>
  <c r="AX20" i="10" s="1"/>
  <c r="AN16" i="10"/>
  <c r="AV16" i="10" s="1"/>
  <c r="AP15" i="10"/>
  <c r="AX15" i="10" s="1"/>
  <c r="AN33" i="10"/>
  <c r="AV33" i="10" s="1"/>
  <c r="AO20" i="10"/>
  <c r="AW20" i="10" s="1"/>
  <c r="AM16" i="10"/>
  <c r="AU16" i="10" s="1"/>
  <c r="AP41" i="10"/>
  <c r="AX41" i="10" s="1"/>
  <c r="AO15" i="10"/>
  <c r="AW15" i="10" s="1"/>
  <c r="AM33" i="10"/>
  <c r="AU33" i="10" s="1"/>
  <c r="AP25" i="10"/>
  <c r="AX25" i="10" s="1"/>
  <c r="AN20" i="10"/>
  <c r="AV20" i="10" s="1"/>
  <c r="AL16" i="10"/>
  <c r="AT16" i="10" s="1"/>
  <c r="AO41" i="10"/>
  <c r="AW41" i="10" s="1"/>
  <c r="AN15" i="10"/>
  <c r="AV15" i="10" s="1"/>
  <c r="AL33" i="10"/>
  <c r="AT33" i="10" s="1"/>
  <c r="AJ25" i="10"/>
  <c r="AR25" i="10" s="1"/>
  <c r="AM20" i="10"/>
  <c r="AU20" i="10" s="1"/>
  <c r="AK16" i="10"/>
  <c r="AS16" i="10" s="1"/>
  <c r="AN41" i="10"/>
  <c r="AV41" i="10" s="1"/>
  <c r="AM15" i="10"/>
  <c r="AU15" i="10" s="1"/>
  <c r="AK33" i="10"/>
  <c r="AS33" i="10" s="1"/>
  <c r="AP29" i="10"/>
  <c r="AX29" i="10" s="1"/>
  <c r="AL20" i="10"/>
  <c r="AT20" i="10" s="1"/>
  <c r="AM41" i="10"/>
  <c r="AU41" i="10" s="1"/>
  <c r="AP18" i="10"/>
  <c r="AX18" i="10" s="1"/>
  <c r="AO18" i="10"/>
  <c r="AW18" i="10" s="1"/>
  <c r="AN18" i="10"/>
  <c r="AV18" i="10" s="1"/>
  <c r="AM18" i="10"/>
  <c r="AU18" i="10" s="1"/>
  <c r="AK18" i="10"/>
  <c r="AS18" i="10" s="1"/>
  <c r="AL18" i="10"/>
  <c r="AT18" i="10" s="1"/>
  <c r="AJ17" i="10"/>
  <c r="AR17" i="10" s="1"/>
  <c r="AK17" i="10"/>
  <c r="AS17" i="10" s="1"/>
  <c r="AO17" i="10"/>
  <c r="AW17" i="10" s="1"/>
  <c r="AN17" i="10"/>
  <c r="AV17" i="10" s="1"/>
  <c r="AP17" i="10"/>
  <c r="AX17" i="10" s="1"/>
  <c r="AM17" i="10"/>
  <c r="AU17" i="10" s="1"/>
  <c r="AO25" i="10"/>
  <c r="AW25" i="10" s="1"/>
  <c r="AN25" i="10"/>
  <c r="AV25" i="10" s="1"/>
  <c r="AM25" i="10"/>
  <c r="AU25" i="10" s="1"/>
  <c r="AL25" i="10"/>
  <c r="AT25" i="10" s="1"/>
  <c r="AP47" i="10"/>
  <c r="AX47" i="10" s="1"/>
  <c r="AO47" i="10"/>
  <c r="AW47" i="10" s="1"/>
  <c r="AM47" i="10"/>
  <c r="AU47" i="10" s="1"/>
  <c r="AN47" i="10"/>
  <c r="AV47" i="10" s="1"/>
  <c r="AL47" i="10"/>
  <c r="AT47" i="10" s="1"/>
  <c r="AK47" i="10"/>
  <c r="AS47" i="10" s="1"/>
  <c r="AP45" i="10"/>
  <c r="AX45" i="10" s="1"/>
  <c r="AO45" i="10"/>
  <c r="AW45" i="10" s="1"/>
  <c r="AN45" i="10"/>
  <c r="AV45" i="10" s="1"/>
  <c r="AM45" i="10"/>
  <c r="AU45" i="10" s="1"/>
  <c r="AL45" i="10"/>
  <c r="AT45" i="10" s="1"/>
  <c r="AK45" i="10"/>
  <c r="AS45" i="10" s="1"/>
  <c r="AP42" i="10"/>
  <c r="AX42" i="10" s="1"/>
  <c r="AO42" i="10"/>
  <c r="AW42" i="10" s="1"/>
  <c r="AN42" i="10"/>
  <c r="AV42" i="10" s="1"/>
  <c r="AM42" i="10"/>
  <c r="AU42" i="10" s="1"/>
  <c r="AL42" i="10"/>
  <c r="AT42" i="10" s="1"/>
  <c r="AK42" i="10"/>
  <c r="AS42" i="10" s="1"/>
  <c r="AL37" i="10"/>
  <c r="AT37" i="10" s="1"/>
  <c r="AK37" i="10"/>
  <c r="AS37" i="10" s="1"/>
  <c r="AJ37" i="10"/>
  <c r="AR37" i="10" s="1"/>
  <c r="AN37" i="10"/>
  <c r="AV37" i="10" s="1"/>
  <c r="AM37" i="10"/>
  <c r="AU37" i="10" s="1"/>
  <c r="AO38" i="10"/>
  <c r="AW38" i="10" s="1"/>
  <c r="AN38" i="10"/>
  <c r="AV38" i="10" s="1"/>
  <c r="AM38" i="10"/>
  <c r="AU38" i="10" s="1"/>
  <c r="AL38" i="10"/>
  <c r="AT38" i="10" s="1"/>
  <c r="AK38" i="10"/>
  <c r="AS38" i="10" s="1"/>
  <c r="AJ38" i="10"/>
  <c r="AR38" i="10" s="1"/>
  <c r="AP37" i="10"/>
  <c r="AX37" i="10" s="1"/>
  <c r="AD14" i="10"/>
  <c r="AR54" i="10" l="1"/>
  <c r="AR51" i="10"/>
  <c r="AW51" i="10"/>
  <c r="AU51" i="10"/>
  <c r="AX51" i="10"/>
  <c r="AV51" i="10"/>
  <c r="AT51" i="10"/>
  <c r="AS51" i="10"/>
  <c r="AS54" i="10"/>
  <c r="AW54" i="10"/>
  <c r="AU54" i="10"/>
  <c r="AT54" i="10"/>
  <c r="AV54" i="10"/>
  <c r="AX54" i="10"/>
  <c r="Z30" i="10"/>
  <c r="Z14" i="10" l="1"/>
  <c r="R14" i="10" l="1"/>
  <c r="N14" i="10"/>
  <c r="J14" i="10"/>
  <c r="F14" i="10"/>
  <c r="AH30" i="10" l="1"/>
  <c r="AI30" i="10"/>
  <c r="AI36" i="10"/>
  <c r="AH36" i="10"/>
  <c r="AI14" i="10"/>
  <c r="AM14" i="10" l="1"/>
  <c r="AU14" i="10" s="1"/>
  <c r="AU50" i="10" s="1"/>
  <c r="AM36" i="10"/>
  <c r="AU36" i="10" s="1"/>
  <c r="AU53" i="10" s="1"/>
  <c r="AJ36" i="10"/>
  <c r="AR36" i="10" s="1"/>
  <c r="AR53" i="10" s="1"/>
  <c r="AN36" i="10"/>
  <c r="AV36" i="10" s="1"/>
  <c r="AV53" i="10" s="1"/>
  <c r="AL36" i="10"/>
  <c r="AT36" i="10" s="1"/>
  <c r="AT53" i="10" s="1"/>
  <c r="AK36" i="10"/>
  <c r="AS36" i="10" s="1"/>
  <c r="AS53" i="10" s="1"/>
  <c r="AP36" i="10"/>
  <c r="AX36" i="10" s="1"/>
  <c r="AX53" i="10" s="1"/>
  <c r="AO36" i="10"/>
  <c r="AW36" i="10" s="1"/>
  <c r="AW53" i="10" s="1"/>
  <c r="AL30" i="10"/>
  <c r="AT30" i="10" s="1"/>
  <c r="AT52" i="10" s="1"/>
  <c r="AJ30" i="10"/>
  <c r="AR30" i="10" s="1"/>
  <c r="AR52" i="10" s="1"/>
  <c r="AK30" i="10"/>
  <c r="AS30" i="10" s="1"/>
  <c r="AS52" i="10" s="1"/>
  <c r="AN30" i="10"/>
  <c r="AV30" i="10" s="1"/>
  <c r="AV52" i="10" s="1"/>
  <c r="AP30" i="10"/>
  <c r="AX30" i="10" s="1"/>
  <c r="AX52" i="10" s="1"/>
  <c r="AO30" i="10"/>
  <c r="AW30" i="10" s="1"/>
  <c r="AW52" i="10" s="1"/>
  <c r="AM30" i="10"/>
  <c r="AU30" i="10" s="1"/>
  <c r="AU52" i="10" s="1"/>
  <c r="AL14" i="10"/>
  <c r="AT14" i="10" s="1"/>
  <c r="AT50" i="10" s="1"/>
  <c r="AP14" i="10"/>
  <c r="AX14" i="10" s="1"/>
  <c r="AX50" i="10" s="1"/>
  <c r="AN14" i="10"/>
  <c r="AV14" i="10" s="1"/>
  <c r="AV50" i="10" s="1"/>
  <c r="AJ14" i="10"/>
  <c r="AR14" i="10" s="1"/>
  <c r="AR50" i="10" s="1"/>
  <c r="AO14" i="10"/>
  <c r="AW14" i="10" s="1"/>
  <c r="AW50" i="10" s="1"/>
  <c r="AK14" i="10"/>
  <c r="AS14" i="10" s="1"/>
  <c r="AS50" i="10" s="1"/>
  <c r="AR56" i="10" l="1"/>
  <c r="AT56" i="10"/>
  <c r="AU56" i="10"/>
  <c r="AX56" i="10"/>
  <c r="AS56" i="10"/>
  <c r="AW56" i="10"/>
  <c r="AV56" i="10"/>
</calcChain>
</file>

<file path=xl/sharedStrings.xml><?xml version="1.0" encoding="utf-8"?>
<sst xmlns="http://schemas.openxmlformats.org/spreadsheetml/2006/main" count="614" uniqueCount="361">
  <si>
    <t>Domain</t>
  </si>
  <si>
    <t>SDGs indicator</t>
    <phoneticPr fontId="2"/>
  </si>
  <si>
    <t>1.3.1</t>
    <phoneticPr fontId="2"/>
  </si>
  <si>
    <t>1.2.1</t>
    <phoneticPr fontId="2"/>
  </si>
  <si>
    <t>Home ownership</t>
  </si>
  <si>
    <t>1.4.2</t>
    <phoneticPr fontId="2"/>
  </si>
  <si>
    <t>2.1.2</t>
    <phoneticPr fontId="2"/>
  </si>
  <si>
    <t>10.2.1</t>
    <phoneticPr fontId="2"/>
  </si>
  <si>
    <t>8.5.2</t>
    <phoneticPr fontId="2"/>
  </si>
  <si>
    <t>8.10.2</t>
    <phoneticPr fontId="2"/>
  </si>
  <si>
    <t>3.4.2</t>
    <phoneticPr fontId="2"/>
  </si>
  <si>
    <t>16.1.4</t>
    <phoneticPr fontId="2"/>
  </si>
  <si>
    <t>NCD mortality</t>
    <phoneticPr fontId="2"/>
  </si>
  <si>
    <t>3.4.1</t>
    <phoneticPr fontId="2"/>
  </si>
  <si>
    <t>17.8.1</t>
    <phoneticPr fontId="2"/>
  </si>
  <si>
    <t>16.1.3</t>
    <phoneticPr fontId="2"/>
  </si>
  <si>
    <t xml:space="preserve">4.Social capital </t>
  </si>
  <si>
    <t>Policy
-Multisectoral healthy and active ageing : yes/no</t>
    <phoneticPr fontId="2"/>
  </si>
  <si>
    <t>Policy
-Long-term care system : yes/no</t>
    <phoneticPr fontId="2"/>
  </si>
  <si>
    <t>Statistics
-Number of health and long-term care workers : yes/no data</t>
    <phoneticPr fontId="2"/>
  </si>
  <si>
    <t>Statistics
-Older population proportion and distribution : yes/no data</t>
    <phoneticPr fontId="2"/>
  </si>
  <si>
    <t>Indonesia</t>
    <phoneticPr fontId="2"/>
  </si>
  <si>
    <t>Source</t>
    <phoneticPr fontId="2"/>
  </si>
  <si>
    <t>SUSENAS</t>
    <phoneticPr fontId="2"/>
  </si>
  <si>
    <t>note</t>
    <phoneticPr fontId="2"/>
  </si>
  <si>
    <t xml:space="preserve">National poverty line defined by BPS, and calculated by using SUSENAS twice a year.  
9.8% for total population in 2020 (WB) using SUSENAS. </t>
    <phoneticPr fontId="2"/>
  </si>
  <si>
    <t>Thailand</t>
    <phoneticPr fontId="2"/>
  </si>
  <si>
    <t>Socio-Economic Surveys, NSO</t>
    <phoneticPr fontId="2"/>
  </si>
  <si>
    <t>% covered by pension insurance</t>
    <phoneticPr fontId="2"/>
  </si>
  <si>
    <t>% covered by pension or old age allowance - Survey of Older Persons of Thailand (2014) cited in HelpAge International (2017)</t>
    <phoneticPr fontId="2"/>
  </si>
  <si>
    <t>Old Age Allowance program expanded in 2009 into a universal social pension for persons 60 and older who lacked other pension coverage.</t>
    <phoneticPr fontId="2"/>
  </si>
  <si>
    <t>WHO Global Health Observatory</t>
    <phoneticPr fontId="2"/>
  </si>
  <si>
    <t xml:space="preserve">Worked for at least one hour last week to earn some income.
38% for 60+, by the Survey of Older Persons of Thailand (2014) </t>
    <phoneticPr fontId="2"/>
  </si>
  <si>
    <t>In most parts of the village, is it safe for you to walk alone at night?</t>
    <phoneticPr fontId="2"/>
  </si>
  <si>
    <t>IFLS (AAAI 3.5), 65+</t>
    <phoneticPr fontId="2"/>
  </si>
  <si>
    <t>AgeWatch 2015 (Data from WB) (AAAI 3.5), 65+</t>
    <phoneticPr fontId="2"/>
  </si>
  <si>
    <t>ILO (AAAI 1.3), 65+</t>
    <phoneticPr fontId="2"/>
  </si>
  <si>
    <t>HART 2015 (AAAI 3.6), 55+</t>
    <phoneticPr fontId="2"/>
  </si>
  <si>
    <t>IFLS (AAAI 3.3), 65+</t>
    <phoneticPr fontId="2"/>
  </si>
  <si>
    <t>HART 2015 (AAIA 3.3)</t>
    <phoneticPr fontId="2"/>
  </si>
  <si>
    <t>IFLS (AAAI 4.4), 55+</t>
    <phoneticPr fontId="2"/>
  </si>
  <si>
    <t>HART 2015 (AAAI 4.4), 55+</t>
    <phoneticPr fontId="2"/>
  </si>
  <si>
    <t>IFLS (AAAI 3.1), 55+</t>
    <phoneticPr fontId="2"/>
  </si>
  <si>
    <t>HART 2015 (AAAI 3.1), 55+</t>
    <phoneticPr fontId="2"/>
  </si>
  <si>
    <t>IFLS (AAAI 2.4), 55+</t>
    <phoneticPr fontId="2"/>
  </si>
  <si>
    <t>HART 2015 (AAAI 2.4), 55+</t>
    <phoneticPr fontId="2"/>
  </si>
  <si>
    <t>IFLS (AAAI 4.5), 55+</t>
    <phoneticPr fontId="2"/>
  </si>
  <si>
    <t>HART 2015 (AAAI 4.5), 55+</t>
    <phoneticPr fontId="2"/>
  </si>
  <si>
    <t>IFLS (AAAI 4.6), 55+</t>
    <phoneticPr fontId="2"/>
  </si>
  <si>
    <t>IFLS (AAAI 2.2), 55+</t>
    <phoneticPr fontId="2"/>
  </si>
  <si>
    <t>HART 2015 (AAAI 2.2), 55+</t>
    <phoneticPr fontId="2"/>
  </si>
  <si>
    <t>IFLS (AAAI 4.7), 55+</t>
    <phoneticPr fontId="2"/>
  </si>
  <si>
    <t>ONS 2014 (AAAI 4.7), 55-74</t>
    <phoneticPr fontId="2"/>
  </si>
  <si>
    <t>Yes</t>
    <phoneticPr fontId="2"/>
  </si>
  <si>
    <t>No</t>
    <phoneticPr fontId="2"/>
  </si>
  <si>
    <t>Yes in 2014 Census.</t>
    <phoneticPr fontId="2"/>
  </si>
  <si>
    <t>Number of institutionalized and living in long-term care facilities are identified in Table 5.1 in Census Report Volume 4-L.</t>
    <phoneticPr fontId="2"/>
  </si>
  <si>
    <t>Only adult data (18 y.o. or above) is available in 2019 inter census data: 13.0% (25.2% in urban and 7.6% in rural)</t>
    <phoneticPr fontId="2"/>
  </si>
  <si>
    <t>Japan</t>
    <phoneticPr fontId="2"/>
  </si>
  <si>
    <t>2015 Census</t>
  </si>
  <si>
    <t>Living in house owned by household,  65+</t>
    <phoneticPr fontId="2"/>
  </si>
  <si>
    <t>2015 Census</t>
    <phoneticPr fontId="2"/>
  </si>
  <si>
    <t>UN SDGs database, 2019</t>
    <phoneticPr fontId="2"/>
  </si>
  <si>
    <t>Myanmar</t>
    <phoneticPr fontId="2"/>
  </si>
  <si>
    <t>Life Expectancy at age 60</t>
    <phoneticPr fontId="2"/>
  </si>
  <si>
    <t>Healthy life expectancy at age 60</t>
    <phoneticPr fontId="2"/>
  </si>
  <si>
    <t>Both sex, Years, 2019</t>
    <phoneticPr fontId="2"/>
  </si>
  <si>
    <t>Value</t>
    <phoneticPr fontId="2"/>
  </si>
  <si>
    <r>
      <t xml:space="preserve">The following questions are about your treatment by family members.
1)	In the past year, did you ever experience physical violence from your family, such as being hit, kicked, having objects thrown at you, or being shut in a room. </t>
    </r>
    <r>
      <rPr>
        <sz val="12"/>
        <color theme="1"/>
        <rFont val="ＭＳ Ｐゴシック"/>
        <family val="3"/>
        <charset val="128"/>
      </rPr>
      <t>【</t>
    </r>
    <r>
      <rPr>
        <sz val="12"/>
        <color theme="1"/>
        <rFont val="Arial"/>
        <family val="2"/>
      </rPr>
      <t>abus2phf18</t>
    </r>
    <r>
      <rPr>
        <sz val="12"/>
        <color theme="1"/>
        <rFont val="ＭＳ Ｐゴシック"/>
        <family val="3"/>
        <charset val="128"/>
      </rPr>
      <t xml:space="preserve">】
</t>
    </r>
    <r>
      <rPr>
        <sz val="12"/>
        <color theme="1"/>
        <rFont val="Arial"/>
        <family val="2"/>
      </rPr>
      <t xml:space="preserve"> 1. Yes  0.3%    2. No 99.7%
2)	In the past year, did you ever experience an act to harm your self-esteem from your family, such as verbal abuse, cutting remarks, or being ignored for long periods. </t>
    </r>
    <r>
      <rPr>
        <sz val="12"/>
        <color theme="1"/>
        <rFont val="ＭＳ Ｐゴシック"/>
        <family val="3"/>
        <charset val="128"/>
      </rPr>
      <t>【</t>
    </r>
    <r>
      <rPr>
        <sz val="12"/>
        <color theme="1"/>
        <rFont val="Arial"/>
        <family val="2"/>
      </rPr>
      <t>abus2psf18</t>
    </r>
    <r>
      <rPr>
        <sz val="12"/>
        <color theme="1"/>
        <rFont val="ＭＳ Ｐゴシック"/>
        <family val="3"/>
        <charset val="128"/>
      </rPr>
      <t xml:space="preserve">】
</t>
    </r>
    <r>
      <rPr>
        <sz val="12"/>
        <color theme="1"/>
        <rFont val="Arial"/>
        <family val="2"/>
      </rPr>
      <t xml:space="preserve"> 1. Yes 3.4%     2. No 96.6%
3)	Do any of your family members take or use your money without your consent? </t>
    </r>
    <r>
      <rPr>
        <sz val="12"/>
        <color theme="1"/>
        <rFont val="ＭＳ Ｐゴシック"/>
        <family val="3"/>
        <charset val="128"/>
      </rPr>
      <t>【</t>
    </r>
    <r>
      <rPr>
        <sz val="12"/>
        <color theme="1"/>
        <rFont val="Arial"/>
        <family val="2"/>
      </rPr>
      <t>abus2fnf18</t>
    </r>
    <r>
      <rPr>
        <sz val="12"/>
        <color theme="1"/>
        <rFont val="ＭＳ Ｐゴシック"/>
        <family val="3"/>
        <charset val="128"/>
      </rPr>
      <t xml:space="preserve">】
</t>
    </r>
    <r>
      <rPr>
        <sz val="12"/>
        <color theme="1"/>
        <rFont val="Arial"/>
        <family val="2"/>
      </rPr>
      <t>1. Yes  0.8%    2. No 99.2%</t>
    </r>
    <phoneticPr fontId="2"/>
  </si>
  <si>
    <t>Average</t>
    <phoneticPr fontId="2"/>
  </si>
  <si>
    <t>STDEV</t>
    <phoneticPr fontId="2"/>
  </si>
  <si>
    <t>Pension coverage 60+, 2019</t>
    <phoneticPr fontId="2"/>
  </si>
  <si>
    <t>N</t>
    <phoneticPr fontId="2"/>
  </si>
  <si>
    <t>Total</t>
    <phoneticPr fontId="2"/>
  </si>
  <si>
    <t>HAAI Score</t>
    <phoneticPr fontId="2"/>
  </si>
  <si>
    <t>94.5% for 60+, Census 2000</t>
    <phoneticPr fontId="2"/>
  </si>
  <si>
    <t>need help and support, 65+, 2019</t>
    <phoneticPr fontId="2"/>
  </si>
  <si>
    <t>Vital Statistics</t>
    <phoneticPr fontId="2"/>
  </si>
  <si>
    <t>UN SDGs database</t>
    <phoneticPr fontId="2"/>
  </si>
  <si>
    <t>65+, 2019</t>
    <phoneticPr fontId="2"/>
  </si>
  <si>
    <r>
      <t>Good+Rather good</t>
    </r>
    <r>
      <rPr>
        <sz val="12"/>
        <color theme="1"/>
        <rFont val="ＭＳ Ｐゴシック"/>
        <family val="2"/>
        <charset val="128"/>
      </rPr>
      <t xml:space="preserve">, </t>
    </r>
    <r>
      <rPr>
        <sz val="12"/>
        <color theme="1"/>
        <rFont val="Arial"/>
        <family val="2"/>
      </rPr>
      <t>65+, 2019</t>
    </r>
    <phoneticPr fontId="2"/>
  </si>
  <si>
    <t>The National Survey on Social Security and People’s Life</t>
    <phoneticPr fontId="2"/>
  </si>
  <si>
    <t>Survey on Time Use and Leisure Activities</t>
    <phoneticPr fontId="2"/>
  </si>
  <si>
    <t>Population Census</t>
    <phoneticPr fontId="2"/>
  </si>
  <si>
    <t>MHLW COVID-19 dashboard</t>
    <phoneticPr fontId="2"/>
  </si>
  <si>
    <t>MHLW COVID-19 advisory board material</t>
    <phoneticPr fontId="2"/>
  </si>
  <si>
    <t>Except not vaccinated, 60+, up to 2022/2/6</t>
    <phoneticPr fontId="2"/>
  </si>
  <si>
    <t>Healthy and Active Ageing Index (HAAI)</t>
    <phoneticPr fontId="2"/>
  </si>
  <si>
    <t>Malaysia</t>
    <phoneticPr fontId="2"/>
  </si>
  <si>
    <t>Surveys</t>
    <phoneticPr fontId="2"/>
  </si>
  <si>
    <t>Available for all age</t>
    <phoneticPr fontId="2"/>
  </si>
  <si>
    <t>Available for registered medical personnel</t>
    <phoneticPr fontId="2"/>
  </si>
  <si>
    <t>Statistical Yearbook</t>
    <phoneticPr fontId="2"/>
  </si>
  <si>
    <t>Malaysia National Health Accounts</t>
    <phoneticPr fontId="2"/>
  </si>
  <si>
    <t>Census on IPUMS</t>
    <phoneticPr fontId="2"/>
  </si>
  <si>
    <t>World Value Survey</t>
    <phoneticPr fontId="2"/>
  </si>
  <si>
    <t>65+, n=38, 2018</t>
    <phoneticPr fontId="2"/>
  </si>
  <si>
    <t>National Health Policy for Older Persons 2008</t>
    <phoneticPr fontId="2"/>
  </si>
  <si>
    <t>National Policy for Older Persons</t>
    <phoneticPr fontId="2"/>
  </si>
  <si>
    <t>Elderly Healthcare Guidelines</t>
    <phoneticPr fontId="2"/>
  </si>
  <si>
    <t>Elderly Healthcare on MyGovernment</t>
    <phoneticPr fontId="2"/>
  </si>
  <si>
    <t>ASEAN Statistical Yearbook</t>
    <phoneticPr fontId="2"/>
  </si>
  <si>
    <t>National Health and Morbility Survey 2018: Elderly Health Vol.1</t>
    <phoneticPr fontId="2"/>
  </si>
  <si>
    <t>2018, 60+</t>
    <phoneticPr fontId="2"/>
  </si>
  <si>
    <t>National Health and Morbility Survey 2018: Elderly Health Vol.2</t>
    <phoneticPr fontId="2"/>
  </si>
  <si>
    <t>Probable dementia, 60+</t>
    <phoneticPr fontId="2"/>
  </si>
  <si>
    <t>Vietnam</t>
    <phoneticPr fontId="2"/>
  </si>
  <si>
    <t>Philippines</t>
    <phoneticPr fontId="2"/>
  </si>
  <si>
    <t>LSAHV 2018</t>
    <phoneticPr fontId="2"/>
  </si>
  <si>
    <t>Law on the Elderly (2009)</t>
    <phoneticPr fontId="2"/>
  </si>
  <si>
    <t>Population Change and Family Planning Survey (annual)</t>
    <phoneticPr fontId="2"/>
  </si>
  <si>
    <t xml:space="preserve">Census 2019 report on ageing </t>
    <phoneticPr fontId="2"/>
  </si>
  <si>
    <t>health statistics yearbook</t>
    <phoneticPr fontId="2"/>
  </si>
  <si>
    <t>as elderly social welfare facility</t>
    <phoneticPr fontId="2"/>
  </si>
  <si>
    <t>National action plan on elderly people for 2012-2020</t>
    <phoneticPr fontId="2"/>
  </si>
  <si>
    <t>VNCA(2019)</t>
    <phoneticPr fontId="2"/>
  </si>
  <si>
    <t>living below poverty line, 2016, 60+</t>
    <phoneticPr fontId="2"/>
  </si>
  <si>
    <t>WG Remembering or concentrating=A lot of difficulty + Cannot do it at all</t>
    <phoneticPr fontId="2"/>
  </si>
  <si>
    <t>Table 4.1, Self-assessed health=Very healthy + Healthier than average</t>
    <phoneticPr fontId="2"/>
  </si>
  <si>
    <t>Table 9.1 Do physical exercises daily</t>
    <phoneticPr fontId="2"/>
  </si>
  <si>
    <t>Table 9.8 have access to internet</t>
    <phoneticPr fontId="2"/>
  </si>
  <si>
    <t>Table 9.8 owns a cellphone</t>
    <phoneticPr fontId="2"/>
  </si>
  <si>
    <t>n.d.</t>
    <phoneticPr fontId="2"/>
  </si>
  <si>
    <t>Table 3.3 Except "No schooling/Pre-school"</t>
    <phoneticPr fontId="2"/>
  </si>
  <si>
    <t>Table 3.1</t>
    <phoneticPr fontId="2"/>
  </si>
  <si>
    <t>Table 3.1 Households that experienced hunger in the last 3 months</t>
    <phoneticPr fontId="2"/>
  </si>
  <si>
    <t>Expanded Senior Citizens Act of 2010</t>
    <phoneticPr fontId="2"/>
  </si>
  <si>
    <t>Universal Health Care Law (RA 11223)</t>
    <phoneticPr fontId="2"/>
  </si>
  <si>
    <t>National Commission of Senior Citizens (NCSC)</t>
    <phoneticPr fontId="2"/>
  </si>
  <si>
    <t>Current Health Expenditure (CHE) by Philippine Statistics Authority</t>
    <phoneticPr fontId="2"/>
  </si>
  <si>
    <t>Health workforce in 2019 Philiippine Statistical Yearbook</t>
    <phoneticPr fontId="2"/>
  </si>
  <si>
    <t>Only for government health personnel. Number of long-term care workers not found</t>
    <phoneticPr fontId="2"/>
  </si>
  <si>
    <t>Family Income and Expenditure Survey (PSA)</t>
    <phoneticPr fontId="2"/>
  </si>
  <si>
    <t xml:space="preserve">National poverty rate 18.1% in 2021. Not age-dissagregated </t>
    <phoneticPr fontId="2"/>
  </si>
  <si>
    <t xml:space="preserve">LSAHP (Longitudinal Study of Ageing and Health in the Philippines) </t>
    <phoneticPr fontId="2"/>
  </si>
  <si>
    <t>Table 7.3 Has savings in the banks</t>
    <phoneticPr fontId="2"/>
  </si>
  <si>
    <t xml:space="preserve">LSAHP 2018 (Longitudinal Study of Ageing and Health in the Philippines) </t>
    <phoneticPr fontId="2"/>
  </si>
  <si>
    <t>Vital statistics (PSA)</t>
    <phoneticPr fontId="2"/>
  </si>
  <si>
    <t>Table 7.3
60+</t>
    <phoneticPr fontId="2"/>
  </si>
  <si>
    <t>LSAHP 2018</t>
    <phoneticPr fontId="2"/>
  </si>
  <si>
    <t>Did not received medical care when needed, 65+, 2017</t>
    <phoneticPr fontId="2"/>
  </si>
  <si>
    <t>Table 9.4 Always+Fairly often Feels Isolated from others</t>
    <phoneticPr fontId="2"/>
  </si>
  <si>
    <t>Table 9.1 Attend social activities at least once a month</t>
  </si>
  <si>
    <t>Table 3.7 care of the grandchildren</t>
    <phoneticPr fontId="2"/>
  </si>
  <si>
    <t>Table 3.8 care of the grandchildren</t>
    <phoneticPr fontId="2"/>
  </si>
  <si>
    <t>Indonesia</t>
  </si>
  <si>
    <t>Malaysia</t>
  </si>
  <si>
    <t>Myanmar</t>
  </si>
  <si>
    <t>Philippines</t>
  </si>
  <si>
    <t>Thailand</t>
  </si>
  <si>
    <t>Relative poverty rate (65+), average of 22.9% for women, 16.3% for men,</t>
    <phoneticPr fontId="2"/>
  </si>
  <si>
    <t>n.d</t>
    <phoneticPr fontId="2"/>
  </si>
  <si>
    <t>Vietnam</t>
  </si>
  <si>
    <t>Japan</t>
  </si>
  <si>
    <t>Total</t>
    <phoneticPr fontId="2"/>
  </si>
  <si>
    <t>n.d.</t>
  </si>
  <si>
    <t>N=lower the better</t>
    <phoneticPr fontId="2"/>
  </si>
  <si>
    <t>Disability/ADLs</t>
    <phoneticPr fontId="2"/>
  </si>
  <si>
    <t>60+, 2021</t>
    <phoneticPr fontId="2"/>
  </si>
  <si>
    <t>Washinton Group at least one difficulty amongst the six activities</t>
    <phoneticPr fontId="2"/>
  </si>
  <si>
    <t xml:space="preserve">GALI severely limited+limited but not severely </t>
    <phoneticPr fontId="2"/>
  </si>
  <si>
    <t>unmet need for healthcare</t>
    <phoneticPr fontId="2"/>
  </si>
  <si>
    <t>Table 6.3 Unmet need for healthcare</t>
    <phoneticPr fontId="2"/>
  </si>
  <si>
    <r>
      <t>No conversation within one month, 60+, 2017 (</t>
    </r>
    <r>
      <rPr>
        <sz val="12"/>
        <color theme="1"/>
        <rFont val="ＭＳ Ｐゴシック"/>
        <family val="2"/>
        <charset val="128"/>
      </rPr>
      <t>ほとんど話をしない</t>
    </r>
    <r>
      <rPr>
        <sz val="12"/>
        <color theme="1"/>
        <rFont val="Arial"/>
        <family val="2"/>
      </rPr>
      <t>)</t>
    </r>
    <rPh sb="49" eb="50">
      <t>ハナシ</t>
    </rPh>
    <phoneticPr fontId="2"/>
  </si>
  <si>
    <r>
      <t xml:space="preserve">The Basic Law on Measures for the Aging Society (1995, </t>
    </r>
    <r>
      <rPr>
        <sz val="12"/>
        <color theme="1"/>
        <rFont val="游ゴシック"/>
        <family val="2"/>
        <charset val="128"/>
      </rPr>
      <t>高齢社会対策基本法</t>
    </r>
    <r>
      <rPr>
        <sz val="12"/>
        <color theme="1"/>
        <rFont val="Arial"/>
        <family val="2"/>
      </rPr>
      <t>)</t>
    </r>
    <phoneticPr fontId="2"/>
  </si>
  <si>
    <t>Poverty mitigation (1874) &gt; Welfare (1963) &gt; Health (1982) &gt; Long-term care (2000)</t>
    <phoneticPr fontId="2"/>
  </si>
  <si>
    <t>Indicator</t>
    <phoneticPr fontId="2"/>
  </si>
  <si>
    <t>No.</t>
    <phoneticPr fontId="2"/>
  </si>
  <si>
    <t>6. COVID-19</t>
    <phoneticPr fontId="2"/>
  </si>
  <si>
    <t xml:space="preserve">Do you need any nursing care or assistance in your daily life from anyone?
1. I do not need nursing care or assistance. 85.8%    2. I need nursing care or assistance but do not receive it. 4.2%
3. I need and receive nursing care or assistance. 10.1%
Based on this data, 70.8% could receive nursing care when necessary.
-Number of institutionalized and living in long-term care facilities are identified in Table 5.1 in Census Report Volume 4-L.
</t>
    <phoneticPr fontId="2"/>
  </si>
  <si>
    <t>Do you have internet? 17.1% do.
-56% have internet access at home as whole population (not specify in older adults). In inter census 2019.</t>
    <phoneticPr fontId="2"/>
  </si>
  <si>
    <t>As senior citizen and pauper institution (welfare service) (with COVID-19 vaccination, they made data, NGO association, H-coop)</t>
    <phoneticPr fontId="2"/>
  </si>
  <si>
    <t>Table 9.1 Attend social activities at least once a month (12.6% attends religious activities outside the home (prayer meeting, bible studies, etc.) in Table 9.2)</t>
    <phoneticPr fontId="2"/>
  </si>
  <si>
    <t>Table 9.5/6 who do not have any relatives to see or hear from at least once a month (11.1% for friends. Relatives include children, grandchildren, in-laws, siblings, nieces, nephews, cousins, uncles, and aunts)</t>
    <phoneticPr fontId="2"/>
  </si>
  <si>
    <t>Table 9.8 owns a cellphone (34.7% with social networking account)</t>
    <phoneticPr fontId="2"/>
  </si>
  <si>
    <t>Table 9.8 have access to internet (27.0% household with internet access (Table 3.1) )</t>
    <phoneticPr fontId="2"/>
  </si>
  <si>
    <t>Table 9.5/6 who do not have any friends to see or hear from at least once a month (5.3% for relatives (children, grandchildren, in-laws, siblings, nieces, nephews, cousins, uncles, and aunts)</t>
    <phoneticPr fontId="2"/>
  </si>
  <si>
    <r>
      <t>Comprehensive Survey of Living Conditions, Health Questionnaire (</t>
    </r>
    <r>
      <rPr>
        <sz val="12"/>
        <color theme="1"/>
        <rFont val="ＭＳ Ｐゴシック"/>
        <family val="2"/>
        <charset val="128"/>
      </rPr>
      <t>国民生活基礎調査世帯票</t>
    </r>
    <r>
      <rPr>
        <sz val="12"/>
        <color theme="1"/>
        <rFont val="Arial"/>
        <family val="2"/>
      </rPr>
      <t>)</t>
    </r>
    <phoneticPr fontId="2"/>
  </si>
  <si>
    <t xml:space="preserve">To be published July-Sep.2023 </t>
    <phoneticPr fontId="2"/>
  </si>
  <si>
    <t>60+, 2020 and 2021</t>
    <phoneticPr fontId="2"/>
  </si>
  <si>
    <t>WHO Global Health Estimates 2019</t>
    <phoneticPr fontId="2"/>
  </si>
  <si>
    <t xml:space="preserve">Law No. 13 on Older Persons Welfare (1998)
National Plan of Action for Older Person Welfare Guidelines (2003)
Presidential Decree on the formation of the National Regional Commissions on Ageing (2004)
</t>
    <phoneticPr fontId="2"/>
  </si>
  <si>
    <t>Abikusno (2005)</t>
    <phoneticPr fontId="2"/>
  </si>
  <si>
    <t>Jaminan Kesehatan Nasional (JKN) launched in 2014</t>
    <phoneticPr fontId="2"/>
  </si>
  <si>
    <t>Sumini et al (2020)</t>
    <phoneticPr fontId="2"/>
  </si>
  <si>
    <t xml:space="preserve">Mahendradhata et al. (2017)
</t>
    <phoneticPr fontId="2"/>
  </si>
  <si>
    <t>Census</t>
    <phoneticPr fontId="2"/>
  </si>
  <si>
    <t>Sample Registration System</t>
    <phoneticPr fontId="2"/>
  </si>
  <si>
    <t>TNP2K (2020)</t>
    <phoneticPr fontId="2"/>
  </si>
  <si>
    <t>Indonesia National Health Accounts</t>
    <phoneticPr fontId="2"/>
  </si>
  <si>
    <t>Universal health coverage achieved in 2002.</t>
    <phoneticPr fontId="2"/>
  </si>
  <si>
    <t xml:space="preserve">Jongudomsuk et al (2015 WHO) </t>
    <phoneticPr fontId="2"/>
  </si>
  <si>
    <t>Discontinued</t>
    <phoneticPr fontId="2"/>
  </si>
  <si>
    <t>World Bank report</t>
    <phoneticPr fontId="2"/>
  </si>
  <si>
    <t>Ministry of Interior, data not published online</t>
    <phoneticPr fontId="2"/>
  </si>
  <si>
    <t>2017 Survey of the Older Persons in Thailand, National
Statistical Office (NSO)</t>
    <phoneticPr fontId="2"/>
  </si>
  <si>
    <t>WHO Global health expenditure database</t>
    <phoneticPr fontId="2"/>
  </si>
  <si>
    <t>WHO Global Health Observatory data, Nittayasoot et al (2021)</t>
    <phoneticPr fontId="2"/>
  </si>
  <si>
    <t>THAI NATIONAL HEALTH ACCOUNTS 2017-2019, ihpp</t>
    <phoneticPr fontId="2"/>
  </si>
  <si>
    <t>SUSENAS, bps</t>
    <phoneticPr fontId="2"/>
  </si>
  <si>
    <t>Annual report on Thai older persons
The Act on the Elderly (2003)
Department of Older Persons (2015)</t>
    <phoneticPr fontId="2"/>
  </si>
  <si>
    <t>Integrated Tambon Health Management</t>
    <phoneticPr fontId="2"/>
  </si>
  <si>
    <t>96.4% of the Tambon (Sub-district) implemented</t>
    <phoneticPr fontId="2"/>
  </si>
  <si>
    <t>SISDMK, Ministry of Health</t>
    <phoneticPr fontId="2"/>
  </si>
  <si>
    <t>For healthcare workers only. Latest data of Feb.2 2023</t>
    <phoneticPr fontId="2"/>
  </si>
  <si>
    <t xml:space="preserve">Puskesmas (community health centres) offers a public nursing programme with outreached services to the elderly at home, but the scale of these services is limited.
</t>
    <phoneticPr fontId="2"/>
  </si>
  <si>
    <t>Table 6.7 currently receiving care because of continuing condition of ill health or disability</t>
    <phoneticPr fontId="2"/>
  </si>
  <si>
    <t>Survey of Long-term Care Benefit Expenditures</t>
    <phoneticPr fontId="2"/>
  </si>
  <si>
    <t>Used internet in the past year, 60+, 2020</t>
    <phoneticPr fontId="2"/>
  </si>
  <si>
    <t>Use mobile/smartphone, 60+, 2020</t>
    <phoneticPr fontId="2"/>
  </si>
  <si>
    <t>The percentage of older persons aged 50 or above who used the Internet</t>
    <phoneticPr fontId="2"/>
  </si>
  <si>
    <t>Suicide mortality rate among  older people</t>
    <phoneticPr fontId="2"/>
  </si>
  <si>
    <t>Prevalence of dementia</t>
    <phoneticPr fontId="2"/>
  </si>
  <si>
    <t>Health Japan 21</t>
    <phoneticPr fontId="2"/>
  </si>
  <si>
    <t>Long-Term Care Insurance Act</t>
    <phoneticPr fontId="2"/>
  </si>
  <si>
    <t>Census</t>
    <phoneticPr fontId="2"/>
  </si>
  <si>
    <t>Comprehensive Survey of Living Conditions</t>
    <phoneticPr fontId="2"/>
  </si>
  <si>
    <t>Ministry of Health, Labour and Welfare</t>
    <phoneticPr fontId="2"/>
  </si>
  <si>
    <t>Statistics Bureau of Japan</t>
    <phoneticPr fontId="2"/>
  </si>
  <si>
    <t>National Health Expenses</t>
    <phoneticPr fontId="2"/>
  </si>
  <si>
    <t>2017, Elderly household</t>
    <phoneticPr fontId="2"/>
  </si>
  <si>
    <t>DHS2017</t>
    <phoneticPr fontId="2"/>
  </si>
  <si>
    <t>Household with at least one 60+, improved drinking water</t>
    <phoneticPr fontId="2"/>
  </si>
  <si>
    <t>WHO COVID-19 Dashboard</t>
    <phoneticPr fontId="2"/>
  </si>
  <si>
    <t>60+
(up to 2022/2/28)</t>
    <phoneticPr fontId="2"/>
  </si>
  <si>
    <t>Census 2010, 65+</t>
    <phoneticPr fontId="2"/>
  </si>
  <si>
    <t>IPUMS</t>
    <phoneticPr fontId="2"/>
  </si>
  <si>
    <t>Census 2010, 60+</t>
    <phoneticPr fontId="2"/>
  </si>
  <si>
    <t>During a usual week, did you do any […] for at least 10 minutes continuously? 1. Yes, 2. No
A. Now, think about all the vigorous activities requiring hard/high intensity physical effort that you do in a usual week. Vigorous activities make you breathe much harder than normal and may include heavy lifting, digging, ploughing, aerobics, fast bicycling, and cycling with a heavy load.
B. Now think about activities which take moderate physical effort that you do in a usual week. Moderate physical activities make you breathe somewhat harder than normal and may include carrying light loads, bicycling at a regular pace, or mopping the floor. Again, think about only those physical activities that you did for at least 10 minutes at a time.
C. Now think about the time you spend walking in a usual week. This includes at work and at home, walking to travel from place to place, and any other walking that you might do solely for recreation, sport, exercise or leisure.
KK02n</t>
    <phoneticPr fontId="2"/>
  </si>
  <si>
    <t>Do you actively participate in religious activities, such as prayer fellowship, etc, in the past 12 months?
During the last 12 months did you participate in community meetings / programme to improve the village/neighbourhood</t>
    <phoneticPr fontId="2"/>
  </si>
  <si>
    <t>care to children: In the past 12 months, did you provide assistance in the form of money, goods, or services? housework or taking care of children?</t>
    <phoneticPr fontId="2"/>
  </si>
  <si>
    <t>Primary (6 yrs) completed +</t>
    <phoneticPr fontId="2"/>
  </si>
  <si>
    <t>Census 2010 (IPUMS), 60+</t>
    <phoneticPr fontId="2"/>
  </si>
  <si>
    <t>How often do you practice the following religious activities in your daily life? / In the past year, did you participate any organization’s meeting?</t>
    <phoneticPr fontId="2"/>
  </si>
  <si>
    <t>care to children: In the past 12 months, did you support ____ child?</t>
    <phoneticPr fontId="2"/>
  </si>
  <si>
    <t>Census 2000 (IPUMS), 60+, Primary completed +</t>
    <phoneticPr fontId="2"/>
  </si>
  <si>
    <t>Census 2000 (IPUMS), 60+</t>
  </si>
  <si>
    <t>What type of toilet facility?
YES : 1 Private toilet / 2 Shared toilet / 3 Public toilet
NO: 4 No toilet facility (go to Q408)</t>
    <phoneticPr fontId="2"/>
  </si>
  <si>
    <t>Myanmar National Health Plan 2016</t>
    <phoneticPr fontId="2"/>
  </si>
  <si>
    <t>Myanmar Population and Housing Census</t>
    <phoneticPr fontId="2"/>
  </si>
  <si>
    <t>The 2019 Inter-censal Survey The Union Report</t>
    <phoneticPr fontId="2"/>
  </si>
  <si>
    <t>Calculated by using 2019 inter-censal survey (employment rate by 5-year age) and 2015 Census report vol 2 (population data by age)</t>
    <phoneticPr fontId="2"/>
  </si>
  <si>
    <t>The 2019 Inter-censal Survey The Union Report and 
The 2014 Myanmar Population and Housing Census The Union Report Census Report Volume 2</t>
    <phoneticPr fontId="2"/>
  </si>
  <si>
    <t>14.2% is covered by any kind of pension, allowance/ benefits. (9.3- 2019 Inter Census data)</t>
    <phoneticPr fontId="2"/>
  </si>
  <si>
    <t>Question "You could not eat what you usually have, because of unavailability?" was used in 2021 telephone survey. The question was based on USDA measurement.</t>
    <phoneticPr fontId="2"/>
  </si>
  <si>
    <t>Disability prevalence rate in population 60 and over with a isability in any domain (seeing, hearing, walking, and/or remembering) from Table 7.1 in "Thematic report on the older population, Census Report Volume 4-L"</t>
    <phoneticPr fontId="2"/>
  </si>
  <si>
    <t>Thematic report on the Older Population-Census Report Volume 4-L</t>
    <phoneticPr fontId="2"/>
  </si>
  <si>
    <t>Rate of people who answered "No, I did not" to the question "Did you see a doctor or nurse when you were ill/sick in the past 12 months?"</t>
    <phoneticPr fontId="2"/>
  </si>
  <si>
    <t>Telephone survey in 2022</t>
    <phoneticPr fontId="2"/>
  </si>
  <si>
    <t>Participating any activities or attending groups including religious, volunteer, sport, hobby, community, and/or political.</t>
    <phoneticPr fontId="2"/>
  </si>
  <si>
    <t>Rate of people who answered "Less than once a month" to the question "How often do you see your friends/acquaintance?"</t>
    <phoneticPr fontId="2"/>
  </si>
  <si>
    <t>Rate of people who answered "Very" or "Moderately" to the question "Do you think people living in your area can be trusted in general?"</t>
    <phoneticPr fontId="2"/>
  </si>
  <si>
    <t>Thematic report on the older population</t>
    <phoneticPr fontId="2"/>
  </si>
  <si>
    <t>Calculated based on the data in Table 14 (P134) from Thematic report on the older population</t>
    <phoneticPr fontId="2"/>
  </si>
  <si>
    <r>
      <t>Calculated based on the data in Table 14 (P133) from Thematic report on the older population
"Tap water/Piped", "Tube well/Borehole", "Protected well/Spring</t>
    </r>
    <r>
      <rPr>
        <b/>
        <sz val="9"/>
        <color theme="1"/>
        <rFont val="Arial"/>
        <family val="2"/>
      </rPr>
      <t>"</t>
    </r>
    <r>
      <rPr>
        <sz val="9"/>
        <color theme="1"/>
        <rFont val="Arial"/>
        <family val="2"/>
      </rPr>
      <t xml:space="preserve">  are regarded as safe drinking water</t>
    </r>
    <phoneticPr fontId="2"/>
  </si>
  <si>
    <t>Table 8.9 (P87) from Thematic report on the older population</t>
    <phoneticPr fontId="2"/>
  </si>
  <si>
    <t>Calculated based on the data in Table 8 (P123) from Thematic report on the older population</t>
    <phoneticPr fontId="2"/>
  </si>
  <si>
    <t xml:space="preserve">Question "What is your current employment status?" was used in the home visiting survey. </t>
    <phoneticPr fontId="2"/>
  </si>
  <si>
    <t>More than 30 min walking</t>
    <phoneticPr fontId="2"/>
  </si>
  <si>
    <t>Rate of people who answered "Yes" to the question "Do you or any member of your household have the Internet?"</t>
    <phoneticPr fontId="2"/>
  </si>
  <si>
    <t>Rate of people who participate in any following group or activity: religious, volunteer, sport, hobby, community, or politic.</t>
    <phoneticPr fontId="2"/>
  </si>
  <si>
    <t>Median income of the survey participants was 1200RM. Income below 600 was 17.3%.</t>
    <phoneticPr fontId="2"/>
  </si>
  <si>
    <t>National poverty line of monthly household income was RM2208 (=4USD per person per day)(calculated using average exchange rate in 2019: 4.1418RM): 4*30*4.1418=497.0RM</t>
    <phoneticPr fontId="2"/>
  </si>
  <si>
    <t>Median income of the survey participants was 200000KM. Income below 100000 was 16.7%.</t>
    <phoneticPr fontId="2"/>
  </si>
  <si>
    <t>National poverty line of monthly household income was 1.9USD per person per day(calculated using Average exchange rate in 2018: 1,449.98 MMK): 1.9*30*1,449.98=82648.86MMK</t>
    <phoneticPr fontId="2"/>
  </si>
  <si>
    <t>Rate of people who answered "Yes" to the question "Do you or any member of your household have a mobile phone?"</t>
    <phoneticPr fontId="2"/>
  </si>
  <si>
    <t>Policy
-Health care including NCD : yes/no</t>
    <phoneticPr fontId="2"/>
  </si>
  <si>
    <t>Statistics
-Vital statistics (including cause of death)</t>
    <phoneticPr fontId="2"/>
  </si>
  <si>
    <t>Cause of death only in urban area</t>
    <phoneticPr fontId="2"/>
  </si>
  <si>
    <t>Central Statistical Organization (2021) ‘Cause Specific Death Rate from
Leading Causes of Death (Urban) (2014–2018)’</t>
    <phoneticPr fontId="2"/>
  </si>
  <si>
    <t>Not all cause of death are medically certified</t>
    <phoneticPr fontId="2"/>
  </si>
  <si>
    <t>Department of Statistics Malaysia</t>
    <phoneticPr fontId="2"/>
  </si>
  <si>
    <t>Philippines Statistical Authority, Vital Statistics Report: Death Statistics</t>
    <phoneticPr fontId="2"/>
  </si>
  <si>
    <t xml:space="preserve">Statistics
-Health / living conditions of older persons </t>
    <phoneticPr fontId="2"/>
  </si>
  <si>
    <t>Statistics
-Health care expenditure for older persons : yes/no data</t>
    <phoneticPr fontId="2"/>
  </si>
  <si>
    <t xml:space="preserve">WHO Global health expenditure database </t>
    <phoneticPr fontId="2"/>
  </si>
  <si>
    <t xml:space="preserve">Statistics
- Capacity of long-term care facility : yes/no data </t>
    <phoneticPr fontId="2"/>
  </si>
  <si>
    <t>Disability/WG (Washington Group)</t>
    <phoneticPr fontId="2"/>
  </si>
  <si>
    <t>Disability/GALI (Global Activity Limitation Index)</t>
    <phoneticPr fontId="2"/>
  </si>
  <si>
    <t>Subjective, self-rated health</t>
    <phoneticPr fontId="2"/>
  </si>
  <si>
    <t xml:space="preserve"> 0 deaths / 27 cases (60+; up to 2022/2/28)</t>
    <phoneticPr fontId="2"/>
  </si>
  <si>
    <r>
      <t xml:space="preserve">Question text: "Please think about your life as a whole. How satisfied are you with it?"
- 2/5
-&gt; mental health </t>
    </r>
    <r>
      <rPr>
        <sz val="9"/>
        <rFont val="ＭＳ Ｐゴシック"/>
        <family val="2"/>
        <charset val="128"/>
      </rPr>
      <t>を独立させる？</t>
    </r>
    <rPh sb="114" eb="116">
      <t>ドクリツ</t>
    </rPh>
    <phoneticPr fontId="2"/>
  </si>
  <si>
    <t>Question text:
"In overall, how satisfied are you with your quality of life (or how happy you feel)?
0 -&gt; 10 (6–10)"</t>
    <phoneticPr fontId="2"/>
  </si>
  <si>
    <t>Having difficulty in any of: to dress without help, to bathe, to get out of bed, to eat (eating food by oneself when it is ready), to control urination or defecation</t>
    <phoneticPr fontId="2"/>
  </si>
  <si>
    <t>Having difficulty in any of: dressing / washing / bathing / eating</t>
    <phoneticPr fontId="2"/>
  </si>
  <si>
    <t>At least one ADL difficulty</t>
    <phoneticPr fontId="2"/>
  </si>
  <si>
    <t>How is your current health status?Excellent:1.6%     Good: 27.9%     Fair:41.9%     Poor: 28.6%</t>
    <phoneticPr fontId="2"/>
  </si>
  <si>
    <t>Physical exercise, including walking</t>
    <phoneticPr fontId="2"/>
  </si>
  <si>
    <t>Loneliness / social isolation</t>
    <phoneticPr fontId="2"/>
  </si>
  <si>
    <t>Basic Survey on Connection among People (2021)</t>
    <phoneticPr fontId="2"/>
  </si>
  <si>
    <t xml:space="preserve">Often/Always feeling lonely, 60+, 2021 </t>
    <phoneticPr fontId="2"/>
  </si>
  <si>
    <t xml:space="preserve">Using UCLA 3-item lonliness scale
</t>
    <phoneticPr fontId="2"/>
  </si>
  <si>
    <t>How often do you exercise?  7 days a week / 5-6 days a week / 3-4 days a week / 1-2 days a week / Not at all</t>
    <phoneticPr fontId="2"/>
  </si>
  <si>
    <t>Appropriate exercise or physically active, 65+, 2019</t>
    <phoneticPr fontId="2"/>
  </si>
  <si>
    <t>Engagement of social activities (community, political &amp; religious activities)</t>
    <phoneticPr fontId="2"/>
  </si>
  <si>
    <t>65+, 2016, Volunteer activities</t>
    <phoneticPr fontId="2"/>
  </si>
  <si>
    <t>Care to children and/or grandchildren</t>
    <phoneticPr fontId="2"/>
  </si>
  <si>
    <t>National Family Research of Japan 2008 (NFRJ08)</t>
    <phoneticPr fontId="2"/>
  </si>
  <si>
    <t>Trust in the community</t>
    <phoneticPr fontId="2"/>
  </si>
  <si>
    <t>Safety in the community</t>
    <phoneticPr fontId="2"/>
  </si>
  <si>
    <r>
      <t xml:space="preserve">5th Survey on crime victim </t>
    </r>
    <r>
      <rPr>
        <u/>
        <sz val="12"/>
        <color theme="10"/>
        <rFont val="ＭＳ Ｐゴシック"/>
        <family val="2"/>
        <charset val="128"/>
      </rPr>
      <t>(</t>
    </r>
    <r>
      <rPr>
        <u/>
        <sz val="12"/>
        <color theme="10"/>
        <rFont val="Arial"/>
        <family val="2"/>
      </rPr>
      <t>Ministry of Justice</t>
    </r>
    <r>
      <rPr>
        <u/>
        <sz val="12"/>
        <color theme="10"/>
        <rFont val="ＭＳ Ｐゴシック"/>
        <family val="2"/>
        <charset val="128"/>
      </rPr>
      <t>）</t>
    </r>
    <phoneticPr fontId="2"/>
  </si>
  <si>
    <t>Safe/rather safe to walk alone during night, All age, 2019</t>
    <phoneticPr fontId="2"/>
  </si>
  <si>
    <t>UN SDGs database, 2020</t>
    <phoneticPr fontId="2"/>
  </si>
  <si>
    <t xml:space="preserve">Proportion of population that feel safe walking alone around the area they live after dark </t>
    <phoneticPr fontId="2"/>
  </si>
  <si>
    <t>UN SDGs database, 2021</t>
    <phoneticPr fontId="2"/>
  </si>
  <si>
    <t>Living in a house with safe drinking water</t>
    <phoneticPr fontId="2"/>
  </si>
  <si>
    <t>Living in a house with toilet</t>
    <phoneticPr fontId="2"/>
  </si>
  <si>
    <t>Free from physical, psychological, financial or sexual violence</t>
    <phoneticPr fontId="2"/>
  </si>
  <si>
    <t>Education (completed at least primary level)</t>
    <phoneticPr fontId="2"/>
  </si>
  <si>
    <t>Having a mobile phone</t>
    <phoneticPr fontId="2"/>
  </si>
  <si>
    <t>Access to the Internet</t>
    <phoneticPr fontId="2"/>
  </si>
  <si>
    <t>6.1.1</t>
    <phoneticPr fontId="2"/>
  </si>
  <si>
    <t>6.2.1</t>
    <phoneticPr fontId="2"/>
  </si>
  <si>
    <t>There is no question in national surveys, i.e. all household is supposed to be with safe drinking water</t>
    <phoneticPr fontId="2"/>
  </si>
  <si>
    <t>ASEAN Statistical Yearbook, 2017</t>
    <phoneticPr fontId="2"/>
  </si>
  <si>
    <t>All age, access to improved drinking water and sanitation,  (household survey)</t>
    <phoneticPr fontId="2"/>
  </si>
  <si>
    <t xml:space="preserve">With flush toilet (2017), Ref) 89.4% household with 65+ with Western style toilet (Housing and Land Survey 2008) </t>
    <phoneticPr fontId="2"/>
  </si>
  <si>
    <t>60+, 2020</t>
    <phoneticPr fontId="2"/>
  </si>
  <si>
    <r>
      <t xml:space="preserve">Ref: Literacy, Census 2000 (IPUMS), 60+
</t>
    </r>
    <r>
      <rPr>
        <sz val="12"/>
        <color theme="1"/>
        <rFont val="ＭＳ Ｐゴシック"/>
        <family val="2"/>
        <charset val="128"/>
      </rPr>
      <t>→</t>
    </r>
    <r>
      <rPr>
        <sz val="12"/>
        <color theme="1"/>
        <rFont val="Arial"/>
        <family val="2"/>
      </rPr>
      <t xml:space="preserve"> 74.6%</t>
    </r>
    <phoneticPr fontId="2"/>
  </si>
  <si>
    <t>2000, 60+, including "some primary"</t>
    <phoneticPr fontId="2"/>
  </si>
  <si>
    <t>Coverage of income security measures such as public pension or welfare benefits</t>
    <phoneticPr fontId="2"/>
  </si>
  <si>
    <t>Employment</t>
    <phoneticPr fontId="2"/>
  </si>
  <si>
    <t>Food insecurity</t>
    <phoneticPr fontId="2"/>
  </si>
  <si>
    <t>Financial tools</t>
    <phoneticPr fontId="2"/>
  </si>
  <si>
    <t>Absolute poverty rate</t>
    <phoneticPr fontId="2"/>
  </si>
  <si>
    <t>Relative poverty rate</t>
    <phoneticPr fontId="2"/>
  </si>
  <si>
    <t>COVID-19 case fatality ratio</t>
    <phoneticPr fontId="2"/>
  </si>
  <si>
    <t>COVID-19 vaccine coverage</t>
    <phoneticPr fontId="2"/>
  </si>
  <si>
    <t xml:space="preserve">Abe, A (2021) based on Comprehensive Survey of Living Conditions </t>
    <phoneticPr fontId="2"/>
  </si>
  <si>
    <t>Receive pension, Table 7.1</t>
    <phoneticPr fontId="2"/>
  </si>
  <si>
    <t>T-score</t>
    <phoneticPr fontId="2"/>
  </si>
  <si>
    <t>Adjusted T-score</t>
    <phoneticPr fontId="2"/>
  </si>
  <si>
    <t>1.Policy &amp; statistics</t>
    <phoneticPr fontId="2"/>
  </si>
  <si>
    <t>2. Income &amp; livelihood security</t>
    <phoneticPr fontId="2"/>
  </si>
  <si>
    <t>3.Health &amp; quality of life</t>
    <phoneticPr fontId="2"/>
  </si>
  <si>
    <t>5.Capacity and enabling environment</t>
    <phoneticPr fontId="2"/>
  </si>
  <si>
    <t>What is the main source of drinkWhat is the main source of drinking water?
YES: 1 Bottled water /2 In-house piped water system / 3 Piped water outside dwelling/retail / 4 Pumped water / 5 Protected well / 7 Protected spring
NO:  / 6 Unprotected well 8 Unprotected spring / 9 River / 10 Rain water / 11 Othersing water?
YES: 2 In-house piped water system / 3 Piped water outside dwelling/retail
NO: 1 Bottled water / 4 Pumped water / 5 Protected well / 6 Unprotected well / 7 Protected spring / 8 Unprotected spring / 9 River / 10 Rain water / 11 Others</t>
    <phoneticPr fontId="2"/>
  </si>
  <si>
    <t>The major water supply to the household
YES = 1 Tap water, inside / 2 Tap water, outside / 4 Private well
NO = 3 Public well / 5 Rain water / 6 River, canal, stream, waterfall / others</t>
    <phoneticPr fontId="2"/>
  </si>
  <si>
    <t>Assistance with nursing, housework, childcare, etc. (to the eldest child)</t>
    <phoneticPr fontId="2"/>
  </si>
  <si>
    <t>No communication with family or friends</t>
    <phoneticPr fontId="2"/>
  </si>
  <si>
    <r>
      <t xml:space="preserve">Percentage of people aged 55+ not interacting with family in the last 12 months
family=parents / children / siblings / friends.
How often have you seen your father/mother in the last 12 months?
"Frequency" </t>
    </r>
    <r>
      <rPr>
        <sz val="9"/>
        <rFont val="ＭＳ Ｐゴシック"/>
        <family val="2"/>
        <charset val="128"/>
      </rPr>
      <t>を測るのは難しい？</t>
    </r>
    <r>
      <rPr>
        <sz val="9"/>
        <rFont val="Arial"/>
        <family val="2"/>
      </rPr>
      <t xml:space="preserve">  </t>
    </r>
    <rPh sb="208" eb="209">
      <t>ハカ</t>
    </rPh>
    <rPh sb="212" eb="213">
      <t>ムズカ</t>
    </rPh>
    <phoneticPr fontId="2"/>
  </si>
  <si>
    <r>
      <t xml:space="preserve">Percentage of people aged 55+ not interacting with family in the past year
 (parents / children / siblings / friends)
, did you have any close friends or relatives who lived nearby and have a close relationship with them? If so, how often did you meet with them in person?
"Frequency" </t>
    </r>
    <r>
      <rPr>
        <sz val="9"/>
        <rFont val="ＭＳ Ｐゴシック"/>
        <family val="2"/>
        <charset val="128"/>
      </rPr>
      <t>を測るのは難しい？</t>
    </r>
    <r>
      <rPr>
        <sz val="9"/>
        <rFont val="Arial"/>
        <family val="2"/>
      </rPr>
      <t xml:space="preserve"> </t>
    </r>
    <phoneticPr fontId="2"/>
  </si>
  <si>
    <t>Survey (Healthy Ageing in Malaysian Population)</t>
    <phoneticPr fontId="2"/>
  </si>
  <si>
    <t>Law on health care for people for the period 2011-2020 and vision of 2030</t>
    <phoneticPr fontId="2"/>
  </si>
  <si>
    <t xml:space="preserve">National Plan on the Elderly (1st 1982 - 2001: 2nd 2002-2021) </t>
    <phoneticPr fontId="2"/>
  </si>
  <si>
    <t>Survey (Healthy and Active Ageing in Myanmar 2018)</t>
    <phoneticPr fontId="2"/>
  </si>
  <si>
    <t>60+, Table 3.3 Currently working</t>
    <phoneticPr fontId="2"/>
  </si>
  <si>
    <t>JAGES (Japan Gerontological Evaluation Study) 2016</t>
    <phoneticPr fontId="2"/>
  </si>
  <si>
    <t>5th Survey on crime victim, Ministry of Justice</t>
    <phoneticPr fontId="2"/>
  </si>
  <si>
    <t>60+, 2019, Received physical/mental/sexual violence in the past 5 years</t>
    <phoneticPr fontId="2"/>
  </si>
  <si>
    <t xml:space="preserve">Barthel index &lt;=20, 60+ </t>
    <phoneticPr fontId="2"/>
  </si>
  <si>
    <t xml:space="preserve">60+, Flush toilet </t>
    <phoneticPr fontId="2"/>
  </si>
  <si>
    <t>60+, Flush toilet(50.2%) and pit latrine(41.6%)</t>
    <phoneticPr fontId="2"/>
  </si>
  <si>
    <t>60+, per 100,000 population, 2019</t>
    <phoneticPr fontId="2"/>
  </si>
  <si>
    <t>60+, per 100,000 population, 2019</t>
    <phoneticPr fontId="2"/>
  </si>
  <si>
    <t>60+, 6.25 in 2020 (same source),  6.6 in WHO (2019)</t>
    <phoneticPr fontId="2"/>
  </si>
  <si>
    <t>65+</t>
    <phoneticPr fontId="2"/>
  </si>
  <si>
    <t xml:space="preserve">Receiving long-term care </t>
    <phoneticPr fontId="2"/>
  </si>
  <si>
    <t>60+, Table 3.3, drinking water from Indoor tap water, Public tap water, Drilled well, Protected dig well, Protected slot water, Protected spring water</t>
    <phoneticPr fontId="2"/>
  </si>
  <si>
    <t>65+, not receiving LTC; Trust a lot, or rather trust the people in the community of the respondant</t>
    <phoneticPr fontId="2"/>
  </si>
  <si>
    <t>Type of toilet facility normally used in the household: 
Yes: 1 Flush / 2 Moulded bucket latrine / 3 Flush and moulded bucket latrine 
No:  4 Pits or others / 5 None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</si>
</sst>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Red]\-#,##0.0"/>
    <numFmt numFmtId="178" formatCode="0.0"/>
    <numFmt numFmtId="179" formatCode="0.0_);[Red]\(0.0\)"/>
  </numFmts>
  <fonts count="34" x14ac:knownFonts="1">
    <font>
      <sz val="10"/>
      <color rgb="FF000000"/>
      <name val="Times New Roman"/>
      <charset val="204"/>
    </font>
    <font>
      <sz val="12"/>
      <color theme="1"/>
      <name val="游ゴシック"/>
      <family val="2"/>
      <charset val="128"/>
    </font>
    <font>
      <sz val="6"/>
      <name val="ＭＳ Ｐゴシック"/>
      <family val="3"/>
      <charset val="128"/>
    </font>
    <font>
      <u/>
      <sz val="10"/>
      <color theme="10"/>
      <name val="Times New Roman"/>
      <family val="1"/>
    </font>
    <font>
      <sz val="10"/>
      <color rgb="FF000000"/>
      <name val="Times New Roman"/>
      <family val="1"/>
    </font>
    <font>
      <sz val="12"/>
      <color theme="1"/>
      <name val="Arial"/>
      <family val="2"/>
    </font>
    <font>
      <sz val="12"/>
      <color theme="1"/>
      <name val="ＭＳ Ｐゴシック"/>
      <family val="3"/>
      <charset val="128"/>
    </font>
    <font>
      <sz val="12"/>
      <color theme="1"/>
      <name val="ＭＳ Ｐゴシック"/>
      <family val="2"/>
      <charset val="128"/>
    </font>
    <font>
      <u/>
      <sz val="12"/>
      <color theme="1"/>
      <name val="Arial"/>
      <family val="2"/>
    </font>
    <font>
      <sz val="10"/>
      <color theme="1"/>
      <name val="Arial"/>
      <family val="2"/>
    </font>
    <font>
      <sz val="8"/>
      <color theme="1"/>
      <name val="Arial"/>
      <family val="2"/>
    </font>
    <font>
      <u/>
      <sz val="10"/>
      <color theme="10"/>
      <name val="Arial"/>
      <family val="2"/>
    </font>
    <font>
      <u/>
      <sz val="12"/>
      <color theme="10"/>
      <name val="Arial"/>
      <family val="2"/>
    </font>
    <font>
      <u/>
      <sz val="12"/>
      <color theme="10"/>
      <name val="ＭＳ Ｐゴシック"/>
      <family val="2"/>
      <charset val="128"/>
    </font>
    <font>
      <sz val="14"/>
      <color theme="1"/>
      <name val="Arial"/>
      <family val="2"/>
    </font>
    <font>
      <sz val="12"/>
      <name val="Arial"/>
      <family val="2"/>
    </font>
    <font>
      <sz val="12"/>
      <color rgb="FFFF0000"/>
      <name val="Arial"/>
      <family val="2"/>
    </font>
    <font>
      <sz val="11"/>
      <color theme="1"/>
      <name val="Arial"/>
      <family val="2"/>
    </font>
    <font>
      <sz val="9"/>
      <color theme="1"/>
      <name val="Arial"/>
      <family val="2"/>
    </font>
    <font>
      <u/>
      <sz val="11"/>
      <color theme="10"/>
      <name val="Arial"/>
      <family val="2"/>
    </font>
    <font>
      <u/>
      <sz val="9"/>
      <color theme="10"/>
      <name val="Arial"/>
      <family val="2"/>
    </font>
    <font>
      <sz val="10"/>
      <name val="Arial"/>
      <family val="2"/>
    </font>
    <font>
      <sz val="12"/>
      <color rgb="FFFF0000"/>
      <name val="ＭＳ Ｐゴシック"/>
      <family val="2"/>
      <charset val="128"/>
    </font>
    <font>
      <sz val="11"/>
      <color rgb="FFFF0000"/>
      <name val="Arial"/>
      <family val="2"/>
    </font>
    <font>
      <sz val="8"/>
      <name val="Arial"/>
      <family val="2"/>
    </font>
    <font>
      <sz val="9"/>
      <name val="Arial"/>
      <family val="2"/>
    </font>
    <font>
      <u/>
      <sz val="11"/>
      <color rgb="FFFF0000"/>
      <name val="Arial"/>
      <family val="2"/>
    </font>
    <font>
      <u/>
      <sz val="11"/>
      <name val="Arial"/>
      <family val="2"/>
    </font>
    <font>
      <u/>
      <sz val="10"/>
      <name val="Arial"/>
      <family val="2"/>
    </font>
    <font>
      <sz val="11"/>
      <name val="Arial"/>
      <family val="2"/>
    </font>
    <font>
      <b/>
      <sz val="9"/>
      <color theme="1"/>
      <name val="Arial"/>
      <family val="2"/>
    </font>
    <font>
      <sz val="9"/>
      <name val="ＭＳ Ｐゴシック"/>
      <family val="2"/>
      <charset val="128"/>
    </font>
    <font>
      <sz val="6"/>
      <name val="Arial"/>
      <family val="2"/>
    </font>
    <font>
      <u/>
      <sz val="8"/>
      <color theme="1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applyNumberFormat="0" applyFill="0" applyBorder="0" applyAlignment="0" applyProtection="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cellStyleXfs>
  <cellXfs count="171">
    <xf numFmtId="0" fontId="0" fillId="0" borderId="0" xfId="0" applyAlignment="1">
      <alignment horizontal="left" vertical="top"/>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3" xfId="0" applyFont="1" applyBorder="1" applyAlignment="1">
      <alignment horizontal="left" vertical="top"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center" vertical="center"/>
    </xf>
    <xf numFmtId="176" fontId="5" fillId="0" borderId="0" xfId="3" applyNumberFormat="1" applyFont="1" applyFill="1" applyBorder="1" applyAlignment="1">
      <alignment horizontal="left" vertical="top"/>
    </xf>
    <xf numFmtId="0" fontId="5" fillId="0" borderId="0" xfId="0" applyFont="1" applyAlignment="1">
      <alignment horizontal="center" vertical="center" wrapText="1"/>
    </xf>
    <xf numFmtId="176" fontId="5" fillId="0" borderId="0" xfId="3" applyNumberFormat="1"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top" wrapText="1"/>
    </xf>
    <xf numFmtId="176" fontId="5" fillId="0" borderId="0" xfId="0" applyNumberFormat="1" applyFont="1" applyAlignment="1">
      <alignment horizontal="center" vertical="center"/>
    </xf>
    <xf numFmtId="177" fontId="5" fillId="0" borderId="2" xfId="2" applyNumberFormat="1" applyFont="1" applyFill="1" applyBorder="1" applyAlignment="1">
      <alignment horizontal="center" vertical="center"/>
    </xf>
    <xf numFmtId="177" fontId="5" fillId="0" borderId="1" xfId="2" applyNumberFormat="1" applyFont="1" applyFill="1" applyBorder="1" applyAlignment="1">
      <alignment horizontal="center" vertical="center"/>
    </xf>
    <xf numFmtId="177" fontId="5" fillId="0" borderId="3" xfId="2" applyNumberFormat="1" applyFont="1" applyFill="1" applyBorder="1" applyAlignment="1">
      <alignment horizontal="center" vertical="center"/>
    </xf>
    <xf numFmtId="177" fontId="5" fillId="0" borderId="0" xfId="2" applyNumberFormat="1" applyFont="1" applyFill="1" applyBorder="1" applyAlignment="1">
      <alignment horizontal="center" vertical="center"/>
    </xf>
    <xf numFmtId="176" fontId="5" fillId="0" borderId="2" xfId="3"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9" fontId="5" fillId="0" borderId="2" xfId="3" applyFont="1" applyFill="1" applyBorder="1" applyAlignment="1">
      <alignment horizontal="center" vertical="center" wrapText="1"/>
    </xf>
    <xf numFmtId="0" fontId="8" fillId="0" borderId="3" xfId="1" applyFont="1" applyFill="1" applyBorder="1" applyAlignment="1">
      <alignment horizontal="center" vertical="center" wrapText="1"/>
    </xf>
    <xf numFmtId="0" fontId="5" fillId="0" borderId="1" xfId="0" applyFont="1" applyBorder="1" applyAlignment="1">
      <alignment horizontal="center" vertical="center"/>
    </xf>
    <xf numFmtId="177" fontId="5" fillId="0" borderId="2" xfId="2" applyNumberFormat="1"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3" xfId="0" applyFont="1" applyBorder="1" applyAlignment="1">
      <alignment horizontal="center" vertical="top" wrapText="1"/>
    </xf>
    <xf numFmtId="176" fontId="5" fillId="0" borderId="2" xfId="0" applyNumberFormat="1" applyFont="1" applyBorder="1" applyAlignment="1">
      <alignment horizontal="center" vertical="center" wrapText="1"/>
    </xf>
    <xf numFmtId="0" fontId="5" fillId="0" borderId="3" xfId="0" applyFont="1" applyBorder="1" applyAlignment="1">
      <alignment horizontal="center" vertical="center"/>
    </xf>
    <xf numFmtId="9" fontId="5" fillId="0" borderId="7" xfId="3"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77" fontId="5" fillId="0" borderId="7" xfId="2" applyNumberFormat="1" applyFont="1" applyFill="1" applyBorder="1" applyAlignment="1">
      <alignment horizontal="center" vertical="center"/>
    </xf>
    <xf numFmtId="177" fontId="5" fillId="0" borderId="8" xfId="2" applyNumberFormat="1" applyFont="1" applyFill="1" applyBorder="1" applyAlignment="1">
      <alignment horizontal="center" vertical="center"/>
    </xf>
    <xf numFmtId="177" fontId="5" fillId="0" borderId="9" xfId="2" applyNumberFormat="1" applyFont="1" applyFill="1" applyBorder="1" applyAlignment="1">
      <alignment horizontal="center" vertical="center"/>
    </xf>
    <xf numFmtId="0" fontId="5" fillId="0" borderId="1" xfId="0" applyFont="1" applyBorder="1" applyAlignment="1">
      <alignment horizontal="center" vertical="top" wrapText="1"/>
    </xf>
    <xf numFmtId="0" fontId="5" fillId="0" borderId="3" xfId="4" applyFont="1" applyBorder="1" applyAlignment="1">
      <alignment horizontal="center" vertical="center" wrapText="1"/>
    </xf>
    <xf numFmtId="0" fontId="5" fillId="0" borderId="1" xfId="4" applyFont="1" applyBorder="1" applyAlignment="1">
      <alignment horizontal="center" vertical="center" wrapText="1"/>
    </xf>
    <xf numFmtId="176" fontId="5" fillId="0" borderId="2" xfId="4" applyNumberFormat="1" applyFont="1" applyBorder="1" applyAlignment="1">
      <alignment horizontal="center" vertical="center" wrapText="1"/>
    </xf>
    <xf numFmtId="176" fontId="5" fillId="0" borderId="7" xfId="3" applyNumberFormat="1" applyFont="1" applyFill="1" applyBorder="1" applyAlignment="1">
      <alignment horizontal="center" vertical="center" wrapText="1"/>
    </xf>
    <xf numFmtId="0" fontId="5" fillId="0" borderId="0" xfId="0" applyFont="1" applyAlignment="1">
      <alignment horizontal="right" vertical="top"/>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1" xfId="1" applyFont="1" applyFill="1" applyBorder="1" applyAlignment="1">
      <alignment horizontal="center" vertical="center" wrapText="1"/>
    </xf>
    <xf numFmtId="0" fontId="11" fillId="0" borderId="1" xfId="1" applyFont="1" applyFill="1" applyBorder="1" applyAlignment="1">
      <alignment horizontal="center" vertical="top" wrapText="1"/>
    </xf>
    <xf numFmtId="0" fontId="12" fillId="0" borderId="1" xfId="1" applyFont="1" applyFill="1" applyBorder="1" applyAlignment="1">
      <alignment horizontal="center" vertical="top" wrapText="1"/>
    </xf>
    <xf numFmtId="0" fontId="12" fillId="0" borderId="1" xfId="1" applyFont="1" applyFill="1" applyBorder="1" applyAlignment="1">
      <alignment horizontal="center" vertical="center" wrapText="1"/>
    </xf>
    <xf numFmtId="14" fontId="5" fillId="0" borderId="0" xfId="0" applyNumberFormat="1" applyFont="1" applyAlignment="1">
      <alignment vertical="top"/>
    </xf>
    <xf numFmtId="0" fontId="14"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left" vertical="top"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left" vertical="center"/>
    </xf>
    <xf numFmtId="0" fontId="15" fillId="0" borderId="2" xfId="0" quotePrefix="1" applyFont="1" applyBorder="1" applyAlignment="1">
      <alignment horizontal="center" vertical="center" wrapText="1"/>
    </xf>
    <xf numFmtId="0" fontId="11" fillId="0" borderId="1" xfId="1" applyFont="1" applyBorder="1" applyAlignment="1">
      <alignment horizontal="center" vertical="center" wrapText="1"/>
    </xf>
    <xf numFmtId="0" fontId="12" fillId="0" borderId="1" xfId="1" applyFont="1" applyBorder="1" applyAlignment="1">
      <alignment horizontal="center" vertical="center" wrapText="1"/>
    </xf>
    <xf numFmtId="176" fontId="15" fillId="0" borderId="2" xfId="3" applyNumberFormat="1" applyFont="1" applyBorder="1" applyAlignment="1">
      <alignment horizontal="center" vertical="center" wrapText="1"/>
    </xf>
    <xf numFmtId="176" fontId="15" fillId="0" borderId="2" xfId="0" applyNumberFormat="1" applyFont="1" applyBorder="1" applyAlignment="1">
      <alignment horizontal="center" vertical="center" wrapText="1"/>
    </xf>
    <xf numFmtId="0" fontId="15" fillId="0" borderId="1" xfId="0" applyFont="1" applyBorder="1" applyAlignment="1">
      <alignment horizontal="center" vertical="center"/>
    </xf>
    <xf numFmtId="0" fontId="19"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21" fillId="0" borderId="1" xfId="1" applyFont="1" applyBorder="1" applyAlignment="1">
      <alignment horizontal="center" vertical="center" wrapText="1"/>
    </xf>
    <xf numFmtId="10" fontId="15" fillId="0" borderId="2" xfId="0" quotePrefix="1" applyNumberFormat="1" applyFont="1" applyBorder="1" applyAlignment="1">
      <alignment horizontal="center" vertical="center" wrapText="1"/>
    </xf>
    <xf numFmtId="0" fontId="12" fillId="0" borderId="1" xfId="1" applyFont="1" applyBorder="1" applyAlignment="1">
      <alignment horizontal="center" vertical="center"/>
    </xf>
    <xf numFmtId="0" fontId="17" fillId="0" borderId="3" xfId="0" applyFont="1" applyBorder="1" applyAlignment="1">
      <alignment horizontal="center" vertical="center" wrapText="1"/>
    </xf>
    <xf numFmtId="0" fontId="9" fillId="0" borderId="3" xfId="0" applyFont="1" applyBorder="1" applyAlignment="1">
      <alignment horizontal="center" vertical="top" wrapText="1"/>
    </xf>
    <xf numFmtId="176" fontId="15" fillId="0" borderId="2" xfId="0" quotePrefix="1" applyNumberFormat="1" applyFont="1" applyBorder="1" applyAlignment="1">
      <alignment horizontal="center" vertical="center" wrapText="1"/>
    </xf>
    <xf numFmtId="0" fontId="20" fillId="0" borderId="1" xfId="1" applyFont="1" applyBorder="1" applyAlignment="1">
      <alignment horizontal="center" vertical="top" wrapText="1"/>
    </xf>
    <xf numFmtId="9" fontId="15" fillId="0" borderId="2" xfId="3" applyFont="1" applyBorder="1" applyAlignment="1">
      <alignment horizontal="center" vertical="center" wrapText="1"/>
    </xf>
    <xf numFmtId="0" fontId="17" fillId="0" borderId="1" xfId="0" applyFont="1" applyBorder="1" applyAlignment="1">
      <alignment horizontal="left" vertical="top"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177" fontId="5" fillId="0" borderId="0" xfId="0" applyNumberFormat="1" applyFont="1" applyAlignment="1">
      <alignment horizontal="center" vertical="top"/>
    </xf>
    <xf numFmtId="0" fontId="16"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quotePrefix="1" applyFont="1" applyAlignment="1">
      <alignment horizontal="left" vertical="top" wrapText="1"/>
    </xf>
    <xf numFmtId="0" fontId="15" fillId="0" borderId="3" xfId="0" applyFont="1" applyBorder="1" applyAlignment="1">
      <alignment horizontal="center" vertical="center" wrapText="1"/>
    </xf>
    <xf numFmtId="0" fontId="5" fillId="0" borderId="8" xfId="0" applyFont="1" applyBorder="1" applyAlignment="1">
      <alignment horizontal="center" vertical="top" wrapText="1"/>
    </xf>
    <xf numFmtId="0" fontId="11" fillId="0" borderId="3" xfId="1" applyFont="1" applyBorder="1" applyAlignment="1">
      <alignment horizontal="center" vertical="center" wrapText="1"/>
    </xf>
    <xf numFmtId="0" fontId="18" fillId="0" borderId="3" xfId="0" applyFont="1" applyBorder="1" applyAlignment="1">
      <alignment horizontal="center" vertical="center" wrapText="1"/>
    </xf>
    <xf numFmtId="0" fontId="24" fillId="0" borderId="3" xfId="0" applyFont="1" applyBorder="1" applyAlignment="1">
      <alignment horizontal="center" vertical="top" wrapText="1"/>
    </xf>
    <xf numFmtId="0" fontId="18" fillId="0" borderId="3" xfId="0" applyFont="1" applyBorder="1" applyAlignment="1">
      <alignment horizontal="center" vertical="top" wrapText="1"/>
    </xf>
    <xf numFmtId="0" fontId="17" fillId="0" borderId="3" xfId="0" applyFont="1" applyBorder="1" applyAlignment="1">
      <alignment horizontal="center" vertical="top" wrapText="1"/>
    </xf>
    <xf numFmtId="0" fontId="21" fillId="0" borderId="3" xfId="1" applyFont="1" applyBorder="1" applyAlignment="1">
      <alignment horizontal="center" vertical="center" wrapText="1"/>
    </xf>
    <xf numFmtId="14" fontId="5" fillId="0" borderId="0" xfId="0" applyNumberFormat="1" applyFont="1" applyAlignment="1">
      <alignment horizontal="left" vertical="center"/>
    </xf>
    <xf numFmtId="178" fontId="15" fillId="0" borderId="2" xfId="0" applyNumberFormat="1" applyFont="1" applyBorder="1" applyAlignment="1">
      <alignment horizontal="center" vertical="center" wrapText="1"/>
    </xf>
    <xf numFmtId="0" fontId="26"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27" fillId="0" borderId="3" xfId="1" applyFont="1" applyBorder="1" applyAlignment="1">
      <alignment horizontal="center" vertical="center" wrapText="1"/>
    </xf>
    <xf numFmtId="0" fontId="28"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29" fillId="0" borderId="3" xfId="0" applyFont="1" applyBorder="1" applyAlignment="1">
      <alignment horizontal="center" vertical="center"/>
    </xf>
    <xf numFmtId="0" fontId="27" fillId="0" borderId="1" xfId="1"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7" fillId="0" borderId="0" xfId="1" applyFont="1" applyAlignment="1">
      <alignment horizontal="center" vertical="center" wrapText="1"/>
    </xf>
    <xf numFmtId="0" fontId="19" fillId="0" borderId="3" xfId="1" applyFont="1" applyBorder="1" applyAlignment="1">
      <alignment horizontal="center" vertical="center" wrapText="1"/>
    </xf>
    <xf numFmtId="0" fontId="28" fillId="0" borderId="3" xfId="1" applyFont="1" applyBorder="1" applyAlignment="1">
      <alignment horizontal="center" vertical="center" wrapText="1"/>
    </xf>
    <xf numFmtId="176" fontId="15" fillId="0" borderId="2" xfId="3"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left" vertical="top" wrapText="1"/>
    </xf>
    <xf numFmtId="0" fontId="24"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15" fillId="0" borderId="1" xfId="0" applyFont="1" applyBorder="1" applyAlignment="1">
      <alignment horizontal="left" vertical="top" wrapText="1"/>
    </xf>
    <xf numFmtId="0" fontId="19" fillId="0" borderId="1" xfId="1" applyFont="1" applyFill="1" applyBorder="1" applyAlignment="1">
      <alignment horizontal="center" vertical="center" wrapText="1"/>
    </xf>
    <xf numFmtId="0" fontId="29" fillId="0" borderId="1" xfId="0" applyFont="1" applyBorder="1" applyAlignment="1">
      <alignment horizontal="center" vertical="top" wrapText="1"/>
    </xf>
    <xf numFmtId="0" fontId="15" fillId="0" borderId="8" xfId="0" applyFont="1" applyBorder="1" applyAlignment="1">
      <alignment horizontal="left" vertical="center" wrapText="1"/>
    </xf>
    <xf numFmtId="0" fontId="29" fillId="0" borderId="1" xfId="1" applyFont="1" applyBorder="1" applyAlignment="1">
      <alignment horizontal="center" vertical="center" wrapText="1"/>
    </xf>
    <xf numFmtId="0" fontId="25" fillId="0" borderId="3" xfId="0" applyFont="1" applyBorder="1" applyAlignment="1">
      <alignment horizontal="center" vertical="top" wrapText="1"/>
    </xf>
    <xf numFmtId="177" fontId="15" fillId="0" borderId="2" xfId="2" applyNumberFormat="1" applyFont="1" applyFill="1" applyBorder="1" applyAlignment="1">
      <alignment horizontal="center" vertical="center" wrapText="1"/>
    </xf>
    <xf numFmtId="0" fontId="12" fillId="0" borderId="3" xfId="1" applyFont="1" applyBorder="1" applyAlignment="1">
      <alignment horizontal="center" vertical="center" wrapText="1"/>
    </xf>
    <xf numFmtId="176" fontId="15" fillId="0" borderId="0" xfId="0" applyNumberFormat="1" applyFont="1" applyAlignment="1">
      <alignment horizontal="center" vertical="center"/>
    </xf>
    <xf numFmtId="176" fontId="15" fillId="0" borderId="7" xfId="0" applyNumberFormat="1" applyFont="1" applyBorder="1" applyAlignment="1">
      <alignment horizontal="center" vertical="center" wrapText="1"/>
    </xf>
    <xf numFmtId="176" fontId="15" fillId="0" borderId="0" xfId="0" applyNumberFormat="1" applyFont="1" applyAlignment="1">
      <alignment horizontal="center" vertical="center" wrapText="1"/>
    </xf>
    <xf numFmtId="10" fontId="5" fillId="0" borderId="2" xfId="0" applyNumberFormat="1" applyFont="1" applyBorder="1" applyAlignment="1">
      <alignment horizontal="center" vertical="center" wrapText="1"/>
    </xf>
    <xf numFmtId="0" fontId="16" fillId="0" borderId="3" xfId="0" applyFont="1" applyBorder="1" applyAlignment="1">
      <alignment horizontal="center" vertical="top" wrapText="1"/>
    </xf>
    <xf numFmtId="0" fontId="11" fillId="0" borderId="1" xfId="1" applyFont="1" applyBorder="1" applyAlignment="1">
      <alignment horizontal="center" vertical="top" wrapText="1"/>
    </xf>
    <xf numFmtId="0" fontId="21" fillId="0" borderId="1" xfId="0" applyFont="1" applyBorder="1" applyAlignment="1">
      <alignment horizontal="center" vertical="top" wrapText="1"/>
    </xf>
    <xf numFmtId="0" fontId="24" fillId="0" borderId="3" xfId="0" applyFont="1" applyBorder="1" applyAlignment="1">
      <alignment horizontal="center" vertical="center" wrapText="1"/>
    </xf>
    <xf numFmtId="0" fontId="32" fillId="0" borderId="3" xfId="0" applyFont="1" applyBorder="1" applyAlignment="1">
      <alignment horizontal="center" vertical="center" wrapText="1"/>
    </xf>
    <xf numFmtId="176" fontId="5" fillId="0" borderId="2" xfId="0" applyNumberFormat="1" applyFont="1" applyBorder="1" applyAlignment="1">
      <alignment horizontal="center" vertical="center"/>
    </xf>
    <xf numFmtId="0" fontId="15" fillId="0" borderId="3" xfId="0" applyFont="1" applyBorder="1" applyAlignment="1">
      <alignment horizontal="center" vertical="top" wrapText="1"/>
    </xf>
    <xf numFmtId="0" fontId="33" fillId="0" borderId="3" xfId="1" applyFont="1" applyBorder="1" applyAlignment="1">
      <alignment horizontal="center" vertical="top" wrapText="1"/>
    </xf>
    <xf numFmtId="179" fontId="15" fillId="0" borderId="2" xfId="0" applyNumberFormat="1" applyFont="1" applyBorder="1" applyAlignment="1">
      <alignment horizontal="center" vertical="center" wrapText="1"/>
    </xf>
    <xf numFmtId="178" fontId="5" fillId="0" borderId="2" xfId="2" applyNumberFormat="1" applyFont="1" applyFill="1" applyBorder="1" applyAlignment="1">
      <alignment horizontal="center" vertical="center" wrapText="1"/>
    </xf>
    <xf numFmtId="178" fontId="5" fillId="0" borderId="2" xfId="0" applyNumberFormat="1" applyFont="1" applyBorder="1" applyAlignment="1">
      <alignment horizontal="center" vertical="center" wrapText="1"/>
    </xf>
    <xf numFmtId="179" fontId="5" fillId="0" borderId="0" xfId="3"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9" fontId="5" fillId="0" borderId="0" xfId="2" applyNumberFormat="1" applyFont="1" applyFill="1" applyBorder="1" applyAlignment="1">
      <alignment horizontal="right" vertical="center"/>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176" fontId="5" fillId="0" borderId="0" xfId="3" applyNumberFormat="1" applyFont="1" applyFill="1" applyBorder="1" applyAlignment="1">
      <alignment horizontal="right" vertical="center"/>
    </xf>
    <xf numFmtId="179" fontId="5" fillId="0" borderId="0" xfId="3" applyNumberFormat="1" applyFont="1" applyFill="1" applyBorder="1" applyAlignment="1">
      <alignment horizontal="right" vertical="center"/>
    </xf>
    <xf numFmtId="0" fontId="18" fillId="0" borderId="1" xfId="0" applyFont="1" applyBorder="1" applyAlignment="1">
      <alignment horizontal="center" vertical="top" wrapText="1"/>
    </xf>
    <xf numFmtId="10" fontId="5" fillId="0" borderId="2" xfId="0" applyNumberFormat="1" applyFont="1" applyBorder="1" applyAlignment="1">
      <alignment horizontal="center" vertical="center"/>
    </xf>
    <xf numFmtId="0" fontId="18" fillId="0" borderId="3" xfId="4" applyFont="1" applyBorder="1" applyAlignment="1">
      <alignment horizontal="center" vertical="top" wrapText="1"/>
    </xf>
    <xf numFmtId="179" fontId="15" fillId="0" borderId="2" xfId="3" applyNumberFormat="1" applyFont="1" applyBorder="1" applyAlignment="1">
      <alignment horizontal="center" vertical="center" wrapText="1"/>
    </xf>
    <xf numFmtId="0" fontId="5" fillId="0" borderId="10" xfId="0" applyFont="1" applyBorder="1" applyAlignment="1">
      <alignment horizontal="center" vertical="top" wrapText="1"/>
    </xf>
    <xf numFmtId="0" fontId="5" fillId="0" borderId="13" xfId="0" applyFont="1" applyBorder="1" applyAlignment="1">
      <alignment horizontal="center" vertical="top"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179" fontId="15" fillId="2" borderId="2" xfId="0" applyNumberFormat="1" applyFont="1" applyFill="1" applyBorder="1" applyAlignment="1">
      <alignment horizontal="center" vertical="center" wrapText="1"/>
    </xf>
  </cellXfs>
  <cellStyles count="5">
    <cellStyle name="パーセント" xfId="3" builtinId="5"/>
    <cellStyle name="ハイパーリンク" xfId="1" builtinId="8"/>
    <cellStyle name="桁区切り" xfId="2" builtinId="6"/>
    <cellStyle name="標準" xfId="0" builtinId="0"/>
    <cellStyle name="標準 2" xfId="4" xr:uid="{503A6D64-3958-48BD-B6AF-1817CB1112DE}"/>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96224391014601"/>
          <c:y val="0.17056053614467251"/>
          <c:w val="0.47017475507598855"/>
          <c:h val="0.57724748097541223"/>
        </c:manualLayout>
      </c:layout>
      <c:radarChart>
        <c:radarStyle val="marker"/>
        <c:varyColors val="0"/>
        <c:ser>
          <c:idx val="0"/>
          <c:order val="0"/>
          <c:tx>
            <c:strRef>
              <c:f>HAAI!$AR$49</c:f>
              <c:strCache>
                <c:ptCount val="1"/>
                <c:pt idx="0">
                  <c:v>Japan</c:v>
                </c:pt>
              </c:strCache>
            </c:strRef>
          </c:tx>
          <c:spPr>
            <a:ln w="28575" cap="rnd">
              <a:solidFill>
                <a:schemeClr val="accent2"/>
              </a:solidFill>
              <a:round/>
            </a:ln>
            <a:effectLst/>
          </c:spPr>
          <c:marker>
            <c:symbol val="circle"/>
            <c:size val="10"/>
            <c:spPr>
              <a:solidFill>
                <a:schemeClr val="accent2">
                  <a:lumMod val="60000"/>
                  <a:lumOff val="40000"/>
                </a:schemeClr>
              </a:solidFill>
              <a:ln w="9525">
                <a:solidFill>
                  <a:schemeClr val="accent2"/>
                </a:solidFill>
              </a:ln>
              <a:effectLst/>
            </c:spPr>
          </c:marker>
          <c:cat>
            <c:strRef>
              <c:f>HAAI!$AQ$50:$AQ$55</c:f>
              <c:strCache>
                <c:ptCount val="6"/>
                <c:pt idx="0">
                  <c:v>1.Policy &amp; statistics</c:v>
                </c:pt>
                <c:pt idx="1">
                  <c:v>2. Income &amp; livelihood security</c:v>
                </c:pt>
                <c:pt idx="2">
                  <c:v>3.Health &amp; quality of life</c:v>
                </c:pt>
                <c:pt idx="3">
                  <c:v>4.Social capital </c:v>
                </c:pt>
                <c:pt idx="4">
                  <c:v>5.Capacity and enabling environment</c:v>
                </c:pt>
                <c:pt idx="5">
                  <c:v>6. COVID-19</c:v>
                </c:pt>
              </c:strCache>
            </c:strRef>
          </c:cat>
          <c:val>
            <c:numRef>
              <c:f>HAAI!$AR$50:$AR$55</c:f>
              <c:numCache>
                <c:formatCode>#,##0.0;[Red]\-#,##0.0</c:formatCode>
                <c:ptCount val="6"/>
                <c:pt idx="0">
                  <c:v>69.874515916807084</c:v>
                </c:pt>
                <c:pt idx="1">
                  <c:v>51.083101168900882</c:v>
                </c:pt>
                <c:pt idx="2">
                  <c:v>58.513466022647634</c:v>
                </c:pt>
                <c:pt idx="3">
                  <c:v>49.020797673959422</c:v>
                </c:pt>
                <c:pt idx="4">
                  <c:v>61.74201626078176</c:v>
                </c:pt>
                <c:pt idx="5">
                  <c:v>47.364008135137396</c:v>
                </c:pt>
              </c:numCache>
            </c:numRef>
          </c:val>
          <c:extLst>
            <c:ext xmlns:c16="http://schemas.microsoft.com/office/drawing/2014/chart" uri="{C3380CC4-5D6E-409C-BE32-E72D297353CC}">
              <c16:uniqueId val="{00000000-3462-4C03-AFCB-8F15D923C2B5}"/>
            </c:ext>
          </c:extLst>
        </c:ser>
        <c:ser>
          <c:idx val="1"/>
          <c:order val="1"/>
          <c:tx>
            <c:strRef>
              <c:f>HAAI!$AS$49</c:f>
              <c:strCache>
                <c:ptCount val="1"/>
                <c:pt idx="0">
                  <c:v>Indonesia</c:v>
                </c:pt>
              </c:strCache>
            </c:strRef>
          </c:tx>
          <c:spPr>
            <a:ln w="28575" cap="rnd">
              <a:solidFill>
                <a:schemeClr val="tx2"/>
              </a:solidFill>
              <a:round/>
            </a:ln>
            <a:effectLst/>
          </c:spPr>
          <c:marker>
            <c:symbol val="diamond"/>
            <c:size val="14"/>
            <c:spPr>
              <a:solidFill>
                <a:schemeClr val="tx2">
                  <a:lumMod val="60000"/>
                  <a:lumOff val="40000"/>
                </a:schemeClr>
              </a:solidFill>
              <a:ln w="9525">
                <a:solidFill>
                  <a:schemeClr val="tx2"/>
                </a:solidFill>
              </a:ln>
              <a:effectLst/>
            </c:spPr>
          </c:marker>
          <c:cat>
            <c:strRef>
              <c:f>HAAI!$AQ$50:$AQ$55</c:f>
              <c:strCache>
                <c:ptCount val="6"/>
                <c:pt idx="0">
                  <c:v>1.Policy &amp; statistics</c:v>
                </c:pt>
                <c:pt idx="1">
                  <c:v>2. Income &amp; livelihood security</c:v>
                </c:pt>
                <c:pt idx="2">
                  <c:v>3.Health &amp; quality of life</c:v>
                </c:pt>
                <c:pt idx="3">
                  <c:v>4.Social capital </c:v>
                </c:pt>
                <c:pt idx="4">
                  <c:v>5.Capacity and enabling environment</c:v>
                </c:pt>
                <c:pt idx="5">
                  <c:v>6. COVID-19</c:v>
                </c:pt>
              </c:strCache>
            </c:strRef>
          </c:cat>
          <c:val>
            <c:numRef>
              <c:f>HAAI!$AS$50:$AS$55</c:f>
              <c:numCache>
                <c:formatCode>#,##0.0;[Red]\-#,##0.0</c:formatCode>
                <c:ptCount val="6"/>
                <c:pt idx="0">
                  <c:v>38.360780733803594</c:v>
                </c:pt>
                <c:pt idx="1">
                  <c:v>51.112969224139832</c:v>
                </c:pt>
                <c:pt idx="2">
                  <c:v>42.654311325755501</c:v>
                </c:pt>
                <c:pt idx="3">
                  <c:v>48.574555045195673</c:v>
                </c:pt>
                <c:pt idx="4">
                  <c:v>40.968676475107031</c:v>
                </c:pt>
                <c:pt idx="5">
                  <c:v>62.589555948755489</c:v>
                </c:pt>
              </c:numCache>
            </c:numRef>
          </c:val>
          <c:extLst>
            <c:ext xmlns:c16="http://schemas.microsoft.com/office/drawing/2014/chart" uri="{C3380CC4-5D6E-409C-BE32-E72D297353CC}">
              <c16:uniqueId val="{00000001-3462-4C03-AFCB-8F15D923C2B5}"/>
            </c:ext>
          </c:extLst>
        </c:ser>
        <c:ser>
          <c:idx val="2"/>
          <c:order val="2"/>
          <c:tx>
            <c:strRef>
              <c:f>HAAI!$AT$49</c:f>
              <c:strCache>
                <c:ptCount val="1"/>
                <c:pt idx="0">
                  <c:v>Thailand</c:v>
                </c:pt>
              </c:strCache>
            </c:strRef>
          </c:tx>
          <c:spPr>
            <a:ln w="28575" cap="rnd">
              <a:solidFill>
                <a:schemeClr val="accent3"/>
              </a:solidFill>
              <a:round/>
            </a:ln>
            <a:effectLst/>
          </c:spPr>
          <c:marker>
            <c:symbol val="triangle"/>
            <c:size val="10"/>
            <c:spPr>
              <a:solidFill>
                <a:schemeClr val="accent3">
                  <a:lumMod val="40000"/>
                  <a:lumOff val="60000"/>
                </a:schemeClr>
              </a:solidFill>
              <a:ln w="9525">
                <a:solidFill>
                  <a:schemeClr val="accent3"/>
                </a:solidFill>
              </a:ln>
              <a:effectLst/>
            </c:spPr>
          </c:marker>
          <c:cat>
            <c:strRef>
              <c:f>HAAI!$AQ$50:$AQ$55</c:f>
              <c:strCache>
                <c:ptCount val="6"/>
                <c:pt idx="0">
                  <c:v>1.Policy &amp; statistics</c:v>
                </c:pt>
                <c:pt idx="1">
                  <c:v>2. Income &amp; livelihood security</c:v>
                </c:pt>
                <c:pt idx="2">
                  <c:v>3.Health &amp; quality of life</c:v>
                </c:pt>
                <c:pt idx="3">
                  <c:v>4.Social capital </c:v>
                </c:pt>
                <c:pt idx="4">
                  <c:v>5.Capacity and enabling environment</c:v>
                </c:pt>
                <c:pt idx="5">
                  <c:v>6. COVID-19</c:v>
                </c:pt>
              </c:strCache>
            </c:strRef>
          </c:cat>
          <c:val>
            <c:numRef>
              <c:f>HAAI!$AT$50:$AT$55</c:f>
              <c:numCache>
                <c:formatCode>#,##0.0;[Red]\-#,##0.0</c:formatCode>
                <c:ptCount val="6"/>
                <c:pt idx="0">
                  <c:v>49.121568357268195</c:v>
                </c:pt>
                <c:pt idx="1">
                  <c:v>53.142065615042213</c:v>
                </c:pt>
                <c:pt idx="2">
                  <c:v>53.359315790696215</c:v>
                </c:pt>
                <c:pt idx="3">
                  <c:v>56.752328217817521</c:v>
                </c:pt>
                <c:pt idx="4">
                  <c:v>49.148560963126258</c:v>
                </c:pt>
              </c:numCache>
            </c:numRef>
          </c:val>
          <c:extLst>
            <c:ext xmlns:c16="http://schemas.microsoft.com/office/drawing/2014/chart" uri="{C3380CC4-5D6E-409C-BE32-E72D297353CC}">
              <c16:uniqueId val="{00000002-3462-4C03-AFCB-8F15D923C2B5}"/>
            </c:ext>
          </c:extLst>
        </c:ser>
        <c:ser>
          <c:idx val="3"/>
          <c:order val="3"/>
          <c:tx>
            <c:strRef>
              <c:f>HAAI!$AU$49</c:f>
              <c:strCache>
                <c:ptCount val="1"/>
                <c:pt idx="0">
                  <c:v>Myanmar</c:v>
                </c:pt>
              </c:strCache>
            </c:strRef>
          </c:tx>
          <c:spPr>
            <a:ln w="28575" cap="rnd">
              <a:solidFill>
                <a:schemeClr val="accent4"/>
              </a:solidFill>
              <a:round/>
            </a:ln>
            <a:effectLst/>
          </c:spPr>
          <c:marker>
            <c:symbol val="square"/>
            <c:size val="10"/>
            <c:spPr>
              <a:solidFill>
                <a:schemeClr val="accent4">
                  <a:lumMod val="60000"/>
                  <a:lumOff val="40000"/>
                </a:schemeClr>
              </a:solidFill>
              <a:ln w="9525">
                <a:solidFill>
                  <a:schemeClr val="accent4"/>
                </a:solidFill>
              </a:ln>
              <a:effectLst/>
            </c:spPr>
          </c:marker>
          <c:cat>
            <c:strRef>
              <c:f>HAAI!$AQ$50:$AQ$55</c:f>
              <c:strCache>
                <c:ptCount val="6"/>
                <c:pt idx="0">
                  <c:v>1.Policy &amp; statistics</c:v>
                </c:pt>
                <c:pt idx="1">
                  <c:v>2. Income &amp; livelihood security</c:v>
                </c:pt>
                <c:pt idx="2">
                  <c:v>3.Health &amp; quality of life</c:v>
                </c:pt>
                <c:pt idx="3">
                  <c:v>4.Social capital </c:v>
                </c:pt>
                <c:pt idx="4">
                  <c:v>5.Capacity and enabling environment</c:v>
                </c:pt>
                <c:pt idx="5">
                  <c:v>6. COVID-19</c:v>
                </c:pt>
              </c:strCache>
            </c:strRef>
          </c:cat>
          <c:val>
            <c:numRef>
              <c:f>HAAI!$AU$50:$AU$55</c:f>
              <c:numCache>
                <c:formatCode>#,##0.0;[Red]\-#,##0.0</c:formatCode>
                <c:ptCount val="6"/>
                <c:pt idx="0">
                  <c:v>37.592153046413259</c:v>
                </c:pt>
                <c:pt idx="1">
                  <c:v>41.746019133055754</c:v>
                </c:pt>
                <c:pt idx="2">
                  <c:v>50.519079512174009</c:v>
                </c:pt>
                <c:pt idx="3">
                  <c:v>45.656437916690251</c:v>
                </c:pt>
                <c:pt idx="4">
                  <c:v>42.477307732164697</c:v>
                </c:pt>
                <c:pt idx="5">
                  <c:v>35.538756283095509</c:v>
                </c:pt>
              </c:numCache>
            </c:numRef>
          </c:val>
          <c:extLst>
            <c:ext xmlns:c16="http://schemas.microsoft.com/office/drawing/2014/chart" uri="{C3380CC4-5D6E-409C-BE32-E72D297353CC}">
              <c16:uniqueId val="{00000003-3462-4C03-AFCB-8F15D923C2B5}"/>
            </c:ext>
          </c:extLst>
        </c:ser>
        <c:ser>
          <c:idx val="4"/>
          <c:order val="4"/>
          <c:tx>
            <c:strRef>
              <c:f>HAAI!$AV$49</c:f>
              <c:strCache>
                <c:ptCount val="1"/>
                <c:pt idx="0">
                  <c:v>Malaysia</c:v>
                </c:pt>
              </c:strCache>
            </c:strRef>
          </c:tx>
          <c:spPr>
            <a:ln w="28575" cap="rnd">
              <a:solidFill>
                <a:schemeClr val="accent5"/>
              </a:solidFill>
              <a:round/>
            </a:ln>
            <a:effectLst/>
          </c:spPr>
          <c:marker>
            <c:symbol val="circle"/>
            <c:size val="10"/>
            <c:spPr>
              <a:solidFill>
                <a:schemeClr val="accent5">
                  <a:lumMod val="20000"/>
                  <a:lumOff val="80000"/>
                </a:schemeClr>
              </a:solidFill>
              <a:ln w="9525">
                <a:solidFill>
                  <a:schemeClr val="accent5"/>
                </a:solidFill>
              </a:ln>
              <a:effectLst/>
            </c:spPr>
          </c:marker>
          <c:cat>
            <c:strRef>
              <c:f>HAAI!$AQ$50:$AQ$55</c:f>
              <c:strCache>
                <c:ptCount val="6"/>
                <c:pt idx="0">
                  <c:v>1.Policy &amp; statistics</c:v>
                </c:pt>
                <c:pt idx="1">
                  <c:v>2. Income &amp; livelihood security</c:v>
                </c:pt>
                <c:pt idx="2">
                  <c:v>3.Health &amp; quality of life</c:v>
                </c:pt>
                <c:pt idx="3">
                  <c:v>4.Social capital </c:v>
                </c:pt>
                <c:pt idx="4">
                  <c:v>5.Capacity and enabling environment</c:v>
                </c:pt>
                <c:pt idx="5">
                  <c:v>6. COVID-19</c:v>
                </c:pt>
              </c:strCache>
            </c:strRef>
          </c:cat>
          <c:val>
            <c:numRef>
              <c:f>HAAI!$AV$50:$AV$55</c:f>
              <c:numCache>
                <c:formatCode>#,##0.0;[Red]\-#,##0.0</c:formatCode>
                <c:ptCount val="6"/>
                <c:pt idx="0">
                  <c:v>53.733334481610179</c:v>
                </c:pt>
                <c:pt idx="1">
                  <c:v>49.050506958640028</c:v>
                </c:pt>
                <c:pt idx="2">
                  <c:v>49.647686459103305</c:v>
                </c:pt>
                <c:pt idx="3">
                  <c:v>53.340628023875126</c:v>
                </c:pt>
                <c:pt idx="4">
                  <c:v>53.629046342628754</c:v>
                </c:pt>
                <c:pt idx="5">
                  <c:v>47.576744674604278</c:v>
                </c:pt>
              </c:numCache>
            </c:numRef>
          </c:val>
          <c:extLst>
            <c:ext xmlns:c16="http://schemas.microsoft.com/office/drawing/2014/chart" uri="{C3380CC4-5D6E-409C-BE32-E72D297353CC}">
              <c16:uniqueId val="{00000001-F1DA-4673-B5DD-2D44FCC9FFCA}"/>
            </c:ext>
          </c:extLst>
        </c:ser>
        <c:ser>
          <c:idx val="5"/>
          <c:order val="5"/>
          <c:tx>
            <c:strRef>
              <c:f>HAAI!$AW$49</c:f>
              <c:strCache>
                <c:ptCount val="1"/>
                <c:pt idx="0">
                  <c:v>Vietnam</c:v>
                </c:pt>
              </c:strCache>
            </c:strRef>
          </c:tx>
          <c:spPr>
            <a:ln w="28575" cap="rnd">
              <a:solidFill>
                <a:schemeClr val="accent6"/>
              </a:solidFill>
              <a:round/>
            </a:ln>
            <a:effectLst/>
          </c:spPr>
          <c:marker>
            <c:symbol val="diamond"/>
            <c:size val="12"/>
            <c:spPr>
              <a:solidFill>
                <a:schemeClr val="accent6">
                  <a:lumMod val="20000"/>
                  <a:lumOff val="80000"/>
                </a:schemeClr>
              </a:solidFill>
              <a:ln w="9525">
                <a:solidFill>
                  <a:schemeClr val="accent6"/>
                </a:solidFill>
              </a:ln>
              <a:effectLst/>
            </c:spPr>
          </c:marker>
          <c:cat>
            <c:strRef>
              <c:f>HAAI!$AQ$50:$AQ$55</c:f>
              <c:strCache>
                <c:ptCount val="6"/>
                <c:pt idx="0">
                  <c:v>1.Policy &amp; statistics</c:v>
                </c:pt>
                <c:pt idx="1">
                  <c:v>2. Income &amp; livelihood security</c:v>
                </c:pt>
                <c:pt idx="2">
                  <c:v>3.Health &amp; quality of life</c:v>
                </c:pt>
                <c:pt idx="3">
                  <c:v>4.Social capital </c:v>
                </c:pt>
                <c:pt idx="4">
                  <c:v>5.Capacity and enabling environment</c:v>
                </c:pt>
                <c:pt idx="5">
                  <c:v>6. COVID-19</c:v>
                </c:pt>
              </c:strCache>
            </c:strRef>
          </c:cat>
          <c:val>
            <c:numRef>
              <c:f>HAAI!$AW$50:$AW$55</c:f>
              <c:numCache>
                <c:formatCode>#,##0.0;[Red]\-#,##0.0</c:formatCode>
                <c:ptCount val="6"/>
                <c:pt idx="0">
                  <c:v>50.658823732048859</c:v>
                </c:pt>
                <c:pt idx="1">
                  <c:v>52.13708014723197</c:v>
                </c:pt>
                <c:pt idx="2">
                  <c:v>46.46034922729114</c:v>
                </c:pt>
                <c:pt idx="3">
                  <c:v>44.683460174110657</c:v>
                </c:pt>
                <c:pt idx="4">
                  <c:v>48.85603574810473</c:v>
                </c:pt>
                <c:pt idx="5">
                  <c:v>63.353236742058876</c:v>
                </c:pt>
              </c:numCache>
            </c:numRef>
          </c:val>
          <c:extLst>
            <c:ext xmlns:c16="http://schemas.microsoft.com/office/drawing/2014/chart" uri="{C3380CC4-5D6E-409C-BE32-E72D297353CC}">
              <c16:uniqueId val="{00000002-F1DA-4673-B5DD-2D44FCC9FFCA}"/>
            </c:ext>
          </c:extLst>
        </c:ser>
        <c:ser>
          <c:idx val="6"/>
          <c:order val="6"/>
          <c:tx>
            <c:strRef>
              <c:f>HAAI!$AX$49</c:f>
              <c:strCache>
                <c:ptCount val="1"/>
                <c:pt idx="0">
                  <c:v>Philippines</c:v>
                </c:pt>
              </c:strCache>
            </c:strRef>
          </c:tx>
          <c:spPr>
            <a:ln w="28575" cap="rnd">
              <a:solidFill>
                <a:schemeClr val="bg2">
                  <a:lumMod val="25000"/>
                </a:schemeClr>
              </a:solidFill>
              <a:round/>
            </a:ln>
            <a:effectLst/>
          </c:spPr>
          <c:marker>
            <c:symbol val="triangle"/>
            <c:size val="10"/>
            <c:spPr>
              <a:solidFill>
                <a:schemeClr val="bg2">
                  <a:lumMod val="50000"/>
                </a:schemeClr>
              </a:solidFill>
              <a:ln w="9525">
                <a:solidFill>
                  <a:schemeClr val="bg2">
                    <a:lumMod val="25000"/>
                  </a:schemeClr>
                </a:solidFill>
              </a:ln>
              <a:effectLst/>
            </c:spPr>
          </c:marker>
          <c:cat>
            <c:strRef>
              <c:f>HAAI!$AQ$50:$AQ$55</c:f>
              <c:strCache>
                <c:ptCount val="6"/>
                <c:pt idx="0">
                  <c:v>1.Policy &amp; statistics</c:v>
                </c:pt>
                <c:pt idx="1">
                  <c:v>2. Income &amp; livelihood security</c:v>
                </c:pt>
                <c:pt idx="2">
                  <c:v>3.Health &amp; quality of life</c:v>
                </c:pt>
                <c:pt idx="3">
                  <c:v>4.Social capital </c:v>
                </c:pt>
                <c:pt idx="4">
                  <c:v>5.Capacity and enabling environment</c:v>
                </c:pt>
                <c:pt idx="5">
                  <c:v>6. COVID-19</c:v>
                </c:pt>
              </c:strCache>
            </c:strRef>
          </c:cat>
          <c:val>
            <c:numRef>
              <c:f>HAAI!$AX$50:$AX$55</c:f>
              <c:numCache>
                <c:formatCode>#,##0.0;[Red]\-#,##0.0</c:formatCode>
                <c:ptCount val="6"/>
                <c:pt idx="0">
                  <c:v>50.658823732048859</c:v>
                </c:pt>
                <c:pt idx="1">
                  <c:v>54.320644382473411</c:v>
                </c:pt>
                <c:pt idx="2">
                  <c:v>47.699293711192929</c:v>
                </c:pt>
                <c:pt idx="3">
                  <c:v>51.18327809785216</c:v>
                </c:pt>
                <c:pt idx="4">
                  <c:v>49.632129898618402</c:v>
                </c:pt>
                <c:pt idx="5">
                  <c:v>43.577698216348459</c:v>
                </c:pt>
              </c:numCache>
            </c:numRef>
          </c:val>
          <c:extLst>
            <c:ext xmlns:c16="http://schemas.microsoft.com/office/drawing/2014/chart" uri="{C3380CC4-5D6E-409C-BE32-E72D297353CC}">
              <c16:uniqueId val="{00000003-F1DA-4673-B5DD-2D44FCC9FFCA}"/>
            </c:ext>
          </c:extLst>
        </c:ser>
        <c:dLbls>
          <c:showLegendKey val="0"/>
          <c:showVal val="0"/>
          <c:showCatName val="0"/>
          <c:showSerName val="0"/>
          <c:showPercent val="0"/>
          <c:showBubbleSize val="0"/>
        </c:dLbls>
        <c:axId val="839218352"/>
        <c:axId val="839217520"/>
      </c:radarChart>
      <c:catAx>
        <c:axId val="83921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839217520"/>
        <c:crosses val="autoZero"/>
        <c:auto val="1"/>
        <c:lblAlgn val="ctr"/>
        <c:lblOffset val="100"/>
        <c:noMultiLvlLbl val="0"/>
      </c:catAx>
      <c:valAx>
        <c:axId val="839217520"/>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crossAx val="839218352"/>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ja-JP"/>
    </a:p>
  </c:txPr>
  <c:printSettings>
    <c:headerFooter/>
    <c:pageMargins b="0.75" l="0.7" r="0.7" t="0.75" header="0.3" footer="0.3"/>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36</xdr:col>
      <xdr:colOff>246529</xdr:colOff>
      <xdr:row>59</xdr:row>
      <xdr:rowOff>0</xdr:rowOff>
    </xdr:from>
    <xdr:to>
      <xdr:col>50</xdr:col>
      <xdr:colOff>97119</xdr:colOff>
      <xdr:row>95</xdr:row>
      <xdr:rowOff>112059</xdr:rowOff>
    </xdr:to>
    <xdr:graphicFrame macro="">
      <xdr:nvGraphicFramePr>
        <xdr:cNvPr id="3" name="グラフ 2">
          <a:extLst>
            <a:ext uri="{FF2B5EF4-FFF2-40B4-BE49-F238E27FC236}">
              <a16:creationId xmlns:a16="http://schemas.microsoft.com/office/drawing/2014/main" id="{CB2693B0-7E40-4DDB-8091-DA76F587F9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da.international.ipums.org/sdaweb/analysis/?dataset=my2000a" TargetMode="External"/><Relationship Id="rId117" Type="http://schemas.openxmlformats.org/officeDocument/2006/relationships/hyperlink" Target="https://www.mhlw.go.jp/toukei/list/45-1.html" TargetMode="External"/><Relationship Id="rId21" Type="http://schemas.openxmlformats.org/officeDocument/2006/relationships/hyperlink" Target="https://www.worldvaluessurvey.org/WVSOnline.jsp" TargetMode="External"/><Relationship Id="rId42" Type="http://schemas.openxmlformats.org/officeDocument/2006/relationships/hyperlink" Target="https://unstats.un.org/sdgs/dataportal" TargetMode="External"/><Relationship Id="rId47" Type="http://schemas.openxmlformats.org/officeDocument/2006/relationships/hyperlink" Target="https://www.gso.gov.vn/en/data-and-statistics/2021/08/population-ageing-and-older-persons-in-viet-nam/" TargetMode="External"/><Relationship Id="rId63" Type="http://schemas.openxmlformats.org/officeDocument/2006/relationships/hyperlink" Target="https://psa.gov.ph/content/health-spending-registered-185-percent-growth-share-health-economy-went-60-percent-2021" TargetMode="External"/><Relationship Id="rId68" Type="http://schemas.openxmlformats.org/officeDocument/2006/relationships/hyperlink" Target="https://psa.gov.ph/content/vital-statistics-report-vsr" TargetMode="External"/><Relationship Id="rId84" Type="http://schemas.openxmlformats.org/officeDocument/2006/relationships/hyperlink" Target="https://www.drdf.org.ph/lsahp" TargetMode="External"/><Relationship Id="rId89" Type="http://schemas.openxmlformats.org/officeDocument/2006/relationships/hyperlink" Target="https://www.drdf.org.ph/lsahp" TargetMode="External"/><Relationship Id="rId112" Type="http://schemas.openxmlformats.org/officeDocument/2006/relationships/hyperlink" Target="http://phc.moph.go.th/www_hss/data_center/ifm_mod/nw/Eng.pdf" TargetMode="External"/><Relationship Id="rId133" Type="http://schemas.openxmlformats.org/officeDocument/2006/relationships/hyperlink" Target="https://reliefweb.int/attachments/90da260b-51ca-3a2e-a4cd-81ff4958e8b2/PopulationDynamics_preview.pdf" TargetMode="External"/><Relationship Id="rId138" Type="http://schemas.openxmlformats.org/officeDocument/2006/relationships/hyperlink" Target="https://myanmar.unfpa.org/sites/default/files/pub-pdf/4L_Older%20Population.pdf" TargetMode="External"/><Relationship Id="rId154" Type="http://schemas.openxmlformats.org/officeDocument/2006/relationships/hyperlink" Target="https://www.ahwin.org/ageing-and-health-in-viet-nam/" TargetMode="External"/><Relationship Id="rId159" Type="http://schemas.openxmlformats.org/officeDocument/2006/relationships/hyperlink" Target="https://pubmed.ncbi.nlm.nih.gov/33467781/" TargetMode="External"/><Relationship Id="rId16" Type="http://schemas.openxmlformats.org/officeDocument/2006/relationships/hyperlink" Target="https://www.moj.go.jp/housouken/housouken03_00101.html" TargetMode="External"/><Relationship Id="rId107" Type="http://schemas.openxmlformats.org/officeDocument/2006/relationships/hyperlink" Target="https://promkes.kemkes.go.id/?p=5799" TargetMode="External"/><Relationship Id="rId11" Type="http://schemas.openxmlformats.org/officeDocument/2006/relationships/hyperlink" Target="https://www.cas.go.jp/jp/seisaku/kodoku_koritsu_taisaku/zittai_tyosa/tyosakekka_gaiyo.pdf" TargetMode="External"/><Relationship Id="rId32" Type="http://schemas.openxmlformats.org/officeDocument/2006/relationships/hyperlink" Target="https://iku.gov.my/images/IKU/Document/REPORT/NHMS2018/NHMS2018ElderlyHealthVolume1.pdf" TargetMode="External"/><Relationship Id="rId37" Type="http://schemas.openxmlformats.org/officeDocument/2006/relationships/hyperlink" Target="https://www.who.int/data/gho/data/indicators/indicator-details/GHO/gho-ghe-hale-healthy-life-expectancy-at-age-60" TargetMode="External"/><Relationship Id="rId53" Type="http://schemas.openxmlformats.org/officeDocument/2006/relationships/hyperlink" Target="https://www.ahwin.org/ageing-and-health-in-viet-nam/" TargetMode="External"/><Relationship Id="rId58" Type="http://schemas.openxmlformats.org/officeDocument/2006/relationships/hyperlink" Target="https://www.ahwin.org/ageing-and-health-in-viet-nam/" TargetMode="External"/><Relationship Id="rId74" Type="http://schemas.openxmlformats.org/officeDocument/2006/relationships/hyperlink" Target="https://www.ipss.go.jp/ss-seikatsu/j/2017/seikatsu2017_kekka.pdf" TargetMode="External"/><Relationship Id="rId79" Type="http://schemas.openxmlformats.org/officeDocument/2006/relationships/hyperlink" Target="https://www.hinkonstat.net/" TargetMode="External"/><Relationship Id="rId102" Type="http://schemas.openxmlformats.org/officeDocument/2006/relationships/hyperlink" Target="https://apps.who.int/iris/bitstream/handle/10665/254716/9789290225164-eng.pdf" TargetMode="External"/><Relationship Id="rId123" Type="http://schemas.openxmlformats.org/officeDocument/2006/relationships/hyperlink" Target="https://www.e-stat.go.jp/en/stat-search/files?page=1&amp;toukei=00450011&amp;tstat=000001028897" TargetMode="External"/><Relationship Id="rId128" Type="http://schemas.openxmlformats.org/officeDocument/2006/relationships/hyperlink" Target="https://covid19.who.int/more-resources" TargetMode="External"/><Relationship Id="rId144" Type="http://schemas.openxmlformats.org/officeDocument/2006/relationships/hyperlink" Target="https://www.ahwin.org/ageing-and-health-in-viet-nam/" TargetMode="External"/><Relationship Id="rId149" Type="http://schemas.openxmlformats.org/officeDocument/2006/relationships/hyperlink" Target="https://bmjopen.bmj.com/content/10/10/e042877.long" TargetMode="External"/><Relationship Id="rId5" Type="http://schemas.openxmlformats.org/officeDocument/2006/relationships/hyperlink" Target="https://www.who.int/data/gho/data/indicators/indicator-details/GHO/life-expectancy-at-age-60-(years)" TargetMode="External"/><Relationship Id="rId90" Type="http://schemas.openxmlformats.org/officeDocument/2006/relationships/hyperlink" Target="https://www.stat.go.jp/english/data/shakai/index.html" TargetMode="External"/><Relationship Id="rId95" Type="http://schemas.openxmlformats.org/officeDocument/2006/relationships/hyperlink" Target="https://www.who.int/data/gho/data/themes/mortality-and-global-health-estimates/ghe-leading-causes-of-death" TargetMode="External"/><Relationship Id="rId160" Type="http://schemas.openxmlformats.org/officeDocument/2006/relationships/hyperlink" Target="https://pubmed.ncbi.nlm.nih.gov/33467781/" TargetMode="External"/><Relationship Id="rId165" Type="http://schemas.openxmlformats.org/officeDocument/2006/relationships/printerSettings" Target="../printerSettings/printerSettings1.bin"/><Relationship Id="rId22" Type="http://schemas.openxmlformats.org/officeDocument/2006/relationships/hyperlink" Target="https://fh.moh.gov.my/v3/index.php/component/jdownloads/send/23-sektor-kesihatan-warga-emas/470-dasar-kesihatan-warga-emas-negara?Itemid=0" TargetMode="External"/><Relationship Id="rId27" Type="http://schemas.openxmlformats.org/officeDocument/2006/relationships/hyperlink" Target="https://www.moh.gov.my/moh/resources/Penerbitan/Penerbitan%20Utama/MNHA/MNHA_Health_Expenditure_Report_1997-2019_02092021.pdf" TargetMode="External"/><Relationship Id="rId43" Type="http://schemas.openxmlformats.org/officeDocument/2006/relationships/hyperlink" Target="http://ilo.org/dyn/natlex/natlex4.detail?p_lang=en&amp;p_isn=84194&amp;p_country=VNM&amp;p_count=532" TargetMode="External"/><Relationship Id="rId48" Type="http://schemas.openxmlformats.org/officeDocument/2006/relationships/hyperlink" Target="https://www.gso.gov.vn/en/data-and-statistics/2021/08/population-ageing-and-older-persons-in-viet-nam/" TargetMode="External"/><Relationship Id="rId64" Type="http://schemas.openxmlformats.org/officeDocument/2006/relationships/hyperlink" Target="https://psa.gov.ph/sites/default/files/2019-PSY_61322_0.pdf" TargetMode="External"/><Relationship Id="rId69" Type="http://schemas.openxmlformats.org/officeDocument/2006/relationships/hyperlink" Target="https://www.drdf.org.ph/lsahp" TargetMode="External"/><Relationship Id="rId113" Type="http://schemas.openxmlformats.org/officeDocument/2006/relationships/hyperlink" Target="https://sisdmk.kemkes.go.id/home" TargetMode="External"/><Relationship Id="rId118" Type="http://schemas.openxmlformats.org/officeDocument/2006/relationships/hyperlink" Target="https://www.e-stat.go.jp/dbview?sid=0003010053" TargetMode="External"/><Relationship Id="rId134" Type="http://schemas.openxmlformats.org/officeDocument/2006/relationships/hyperlink" Target="https://myanmar.unfpa.org/sites/default/files/pub-pdf/inter-censal_survey_union_report_english.pdf" TargetMode="External"/><Relationship Id="rId139" Type="http://schemas.openxmlformats.org/officeDocument/2006/relationships/hyperlink" Target="https://myanmar.unfpa.org/sites/default/files/pub-pdf/4L_Older%20Population.pdf" TargetMode="External"/><Relationship Id="rId80" Type="http://schemas.openxmlformats.org/officeDocument/2006/relationships/hyperlink" Target="https://iku.gov.my/images/IKU/Document/REPORT/NHMS2018/NHMS2018ElderlyHealthVolume2.pdf" TargetMode="External"/><Relationship Id="rId85" Type="http://schemas.openxmlformats.org/officeDocument/2006/relationships/hyperlink" Target="https://www.ahwin.org/ageing-and-health-in-viet-nam/" TargetMode="External"/><Relationship Id="rId150" Type="http://schemas.openxmlformats.org/officeDocument/2006/relationships/hyperlink" Target="https://bmjopen.bmj.com/content/10/10/e042877.long" TargetMode="External"/><Relationship Id="rId155" Type="http://schemas.openxmlformats.org/officeDocument/2006/relationships/hyperlink" Target="https://www.drdf.org.ph/lsahp" TargetMode="External"/><Relationship Id="rId12" Type="http://schemas.openxmlformats.org/officeDocument/2006/relationships/hyperlink" Target="https://www.mhlw.go.jp/toukei/list/20-21.html" TargetMode="External"/><Relationship Id="rId17" Type="http://schemas.openxmlformats.org/officeDocument/2006/relationships/hyperlink" Target="https://www.who.int/data/gho/data/indicators/indicator-details/GHO/life-expectancy-at-age-60-(years)" TargetMode="External"/><Relationship Id="rId33" Type="http://schemas.openxmlformats.org/officeDocument/2006/relationships/hyperlink" Target="https://iku.gov.my/images/IKU/Document/REPORT/NHMS2018/NHMS2018ElderlyHealthVolume1.pdf" TargetMode="External"/><Relationship Id="rId38" Type="http://schemas.openxmlformats.org/officeDocument/2006/relationships/hyperlink" Target="https://www.who.int/data/gho/data/indicators/indicator-details/GHO/gho-ghe-hale-healthy-life-expectancy-at-age-60" TargetMode="External"/><Relationship Id="rId59" Type="http://schemas.openxmlformats.org/officeDocument/2006/relationships/hyperlink" Target="https://www.ahwin.org/ageing-and-health-in-viet-nam/" TargetMode="External"/><Relationship Id="rId103" Type="http://schemas.openxmlformats.org/officeDocument/2006/relationships/hyperlink" Target="https://www.dop.go.th/download/laws/law_th_20161107091458_1.pdf" TargetMode="External"/><Relationship Id="rId108" Type="http://schemas.openxmlformats.org/officeDocument/2006/relationships/hyperlink" Target="https://openknowledge.worldbank.org/handle/10986/32545" TargetMode="External"/><Relationship Id="rId124" Type="http://schemas.openxmlformats.org/officeDocument/2006/relationships/hyperlink" Target="https://www.mhlw.go.jp/english/database/db-hss/cslc-index.html" TargetMode="External"/><Relationship Id="rId129" Type="http://schemas.openxmlformats.org/officeDocument/2006/relationships/hyperlink" Target="https://covid19.who.int/more-resources" TargetMode="External"/><Relationship Id="rId54" Type="http://schemas.openxmlformats.org/officeDocument/2006/relationships/hyperlink" Target="https://www.ahwin.org/ageing-and-health-in-viet-nam/" TargetMode="External"/><Relationship Id="rId70" Type="http://schemas.openxmlformats.org/officeDocument/2006/relationships/hyperlink" Target="https://www.drdf.org.ph/lsahp" TargetMode="External"/><Relationship Id="rId75" Type="http://schemas.openxmlformats.org/officeDocument/2006/relationships/hyperlink" Target="https://www.drdf.org.ph/lsahp" TargetMode="External"/><Relationship Id="rId91" Type="http://schemas.openxmlformats.org/officeDocument/2006/relationships/hyperlink" Target="https://www.stat.go.jp/english/data/shakai/index.html" TargetMode="External"/><Relationship Id="rId96" Type="http://schemas.openxmlformats.org/officeDocument/2006/relationships/hyperlink" Target="https://www.who.int/data/gho/data/themes/mortality-and-global-health-estimates/ghe-leading-causes-of-death" TargetMode="External"/><Relationship Id="rId140" Type="http://schemas.openxmlformats.org/officeDocument/2006/relationships/hyperlink" Target="https://myanmar.unfpa.org/sites/default/files/pub-pdf/4L_Older%20Population.pdf" TargetMode="External"/><Relationship Id="rId145" Type="http://schemas.openxmlformats.org/officeDocument/2006/relationships/hyperlink" Target="https://bmjopen.bmj.com/content/10/10/e042877.long" TargetMode="External"/><Relationship Id="rId161" Type="http://schemas.openxmlformats.org/officeDocument/2006/relationships/hyperlink" Target="https://pubmed.ncbi.nlm.nih.gov/33467781/" TargetMode="External"/><Relationship Id="rId166" Type="http://schemas.openxmlformats.org/officeDocument/2006/relationships/drawing" Target="../drawings/drawing1.xml"/><Relationship Id="rId1" Type="http://schemas.openxmlformats.org/officeDocument/2006/relationships/hyperlink" Target="https://documents.worldbank.org/en/publication/documents-reports/documentdetail/949741468120871479/reducing-elderly-poverty-in-thailand-the-role-of-thailands-pension-and-social-assistance-programs" TargetMode="External"/><Relationship Id="rId6" Type="http://schemas.openxmlformats.org/officeDocument/2006/relationships/hyperlink" Target="https://www.who.int/data/gho/data/indicators/indicator-details/GHO/gho-ghe-hale-healthy-life-expectancy-at-age-60" TargetMode="External"/><Relationship Id="rId15" Type="http://schemas.openxmlformats.org/officeDocument/2006/relationships/hyperlink" Target="https://www.moj.go.jp/housouken/housouken03_00101.html" TargetMode="External"/><Relationship Id="rId23" Type="http://schemas.openxmlformats.org/officeDocument/2006/relationships/hyperlink" Target="https://fh.moh.gov.my/v3/index.php/component/jdownloads/send/23-sektor-kesihatan-warga-emas/469-dasar-warga-emas?Itemid=0" TargetMode="External"/><Relationship Id="rId28" Type="http://schemas.openxmlformats.org/officeDocument/2006/relationships/hyperlink" Target="https://asean.org/book/asean-statistical-yearbook-2020/" TargetMode="External"/><Relationship Id="rId36" Type="http://schemas.openxmlformats.org/officeDocument/2006/relationships/hyperlink" Target="https://www.who.int/data/gho/data/indicators/indicator-details/GHO/life-expectancy-at-age-60-(years)" TargetMode="External"/><Relationship Id="rId49" Type="http://schemas.openxmlformats.org/officeDocument/2006/relationships/hyperlink" Target="https://vietnam.un.org/sites/default/files/2019-08/Toward%20a%20comprehensive%20ageing%20policy_ENG_0.pdf" TargetMode="External"/><Relationship Id="rId57" Type="http://schemas.openxmlformats.org/officeDocument/2006/relationships/hyperlink" Target="https://www.ahwin.org/ageing-and-health-in-viet-nam/" TargetMode="External"/><Relationship Id="rId106" Type="http://schemas.openxmlformats.org/officeDocument/2006/relationships/hyperlink" Target="https://www.ncbi.nlm.nih.gov/pmc/articles/PMC8085624/pdf/BLT.20.275818.pdf" TargetMode="External"/><Relationship Id="rId114" Type="http://schemas.openxmlformats.org/officeDocument/2006/relationships/hyperlink" Target="https://apps.who.int/iris/bitstream/handle/10665/254716/9789290225164-eng.pdf" TargetMode="External"/><Relationship Id="rId119" Type="http://schemas.openxmlformats.org/officeDocument/2006/relationships/hyperlink" Target="https://www.stat.go.jp/data/jyutaku/2008/nihon/2_5.html" TargetMode="External"/><Relationship Id="rId127" Type="http://schemas.openxmlformats.org/officeDocument/2006/relationships/hyperlink" Target="https://covid19.who.int/more-resources" TargetMode="External"/><Relationship Id="rId10" Type="http://schemas.openxmlformats.org/officeDocument/2006/relationships/hyperlink" Target="https://www.ipss.go.jp/ss-seikatsu/e/2012/seikatsu2012_e.asp" TargetMode="External"/><Relationship Id="rId31" Type="http://schemas.openxmlformats.org/officeDocument/2006/relationships/hyperlink" Target="https://iku.gov.my/images/IKU/Document/REPORT/NHMS2018/NHMS2018ElderlyHealthVolume2.pdf" TargetMode="External"/><Relationship Id="rId44" Type="http://schemas.openxmlformats.org/officeDocument/2006/relationships/hyperlink" Target="https://www.gso.gov.vn/en/highlight/2022/12/major-findings-the-1-4-2021-time-point-population-change-and-family-planning-survey/" TargetMode="External"/><Relationship Id="rId52" Type="http://schemas.openxmlformats.org/officeDocument/2006/relationships/hyperlink" Target="https://www.ahwin.org/ageing-and-health-in-viet-nam/" TargetMode="External"/><Relationship Id="rId60" Type="http://schemas.openxmlformats.org/officeDocument/2006/relationships/hyperlink" Target="https://www.ahwin.org/ageing-and-health-in-viet-nam/" TargetMode="External"/><Relationship Id="rId65" Type="http://schemas.openxmlformats.org/officeDocument/2006/relationships/hyperlink" Target="https://psa.gov.ph/poverty-press-releases/nid/167972" TargetMode="External"/><Relationship Id="rId73" Type="http://schemas.openxmlformats.org/officeDocument/2006/relationships/hyperlink" Target="https://www.drdf.org.ph/lsahp" TargetMode="External"/><Relationship Id="rId78" Type="http://schemas.openxmlformats.org/officeDocument/2006/relationships/hyperlink" Target="https://www.drdf.org.ph/lsahp" TargetMode="External"/><Relationship Id="rId81" Type="http://schemas.openxmlformats.org/officeDocument/2006/relationships/hyperlink" Target="https://www.ahwin.org/ageing-and-health-in-viet-nam/" TargetMode="External"/><Relationship Id="rId86" Type="http://schemas.openxmlformats.org/officeDocument/2006/relationships/hyperlink" Target="https://www.drdf.org.ph/lsahp" TargetMode="External"/><Relationship Id="rId94" Type="http://schemas.openxmlformats.org/officeDocument/2006/relationships/hyperlink" Target="https://www.who.int/data/gho/data/themes/mortality-and-global-health-estimates/ghe-leading-causes-of-death" TargetMode="External"/><Relationship Id="rId99" Type="http://schemas.openxmlformats.org/officeDocument/2006/relationships/hyperlink" Target="https://pdfs.semanticscholar.org/6274/a7983770ff03796ce7b08816c42967b2acea.pdf" TargetMode="External"/><Relationship Id="rId101" Type="http://schemas.openxmlformats.org/officeDocument/2006/relationships/hyperlink" Target="https://www.tnp2k.go.id/download/83338Elderly%20Study%20-%20Secondary%20Data%20Analysis.pdf" TargetMode="External"/><Relationship Id="rId122" Type="http://schemas.openxmlformats.org/officeDocument/2006/relationships/hyperlink" Target="https://www.stat.go.jp/english/data/kokusei/index.html" TargetMode="External"/><Relationship Id="rId130" Type="http://schemas.openxmlformats.org/officeDocument/2006/relationships/hyperlink" Target="https://nfrj.org/nfrj08_2010_pdf/nfrj08_2010_ii.pdf" TargetMode="External"/><Relationship Id="rId135" Type="http://schemas.openxmlformats.org/officeDocument/2006/relationships/hyperlink" Target="https://myanmar.unfpa.org/sites/default/files/pub-pdf/inter-censal_survey_union_report_english.pdf" TargetMode="External"/><Relationship Id="rId143" Type="http://schemas.openxmlformats.org/officeDocument/2006/relationships/hyperlink" Target="https://www.icmha.org/wp-content/uploads/2020/02/UCLA-Loneliness-Scale.pdf" TargetMode="External"/><Relationship Id="rId148" Type="http://schemas.openxmlformats.org/officeDocument/2006/relationships/hyperlink" Target="https://bmjopen.bmj.com/content/10/10/e042877.long" TargetMode="External"/><Relationship Id="rId151" Type="http://schemas.openxmlformats.org/officeDocument/2006/relationships/hyperlink" Target="https://bmjopen.bmj.com/content/10/10/e042877.long" TargetMode="External"/><Relationship Id="rId156" Type="http://schemas.openxmlformats.org/officeDocument/2006/relationships/hyperlink" Target="https://www.drdf.org.ph/lsahp" TargetMode="External"/><Relationship Id="rId164" Type="http://schemas.openxmlformats.org/officeDocument/2006/relationships/hyperlink" Target="https://pubmed.ncbi.nlm.nih.gov/33467781/" TargetMode="External"/><Relationship Id="rId4" Type="http://schemas.openxmlformats.org/officeDocument/2006/relationships/hyperlink" Target="https://www.who.int/data/gho/data/indicators/indicator-details/GHO/life-expectancy-at-age-60-(years)" TargetMode="External"/><Relationship Id="rId9" Type="http://schemas.openxmlformats.org/officeDocument/2006/relationships/hyperlink" Target="https://www.who.int/data/gho/data/indicators/indicator-details/GHO/gho-ghe-hale-healthy-life-expectancy-at-age-60" TargetMode="External"/><Relationship Id="rId13" Type="http://schemas.openxmlformats.org/officeDocument/2006/relationships/hyperlink" Target="https://www.stat.go.jp/english/data/shakai/index.html" TargetMode="External"/><Relationship Id="rId18" Type="http://schemas.openxmlformats.org/officeDocument/2006/relationships/hyperlink" Target="https://www.who.int/data/gho/data/indicators/indicator-details/GHO/gho-ghe-hale-healthy-life-expectancy-at-age-60" TargetMode="External"/><Relationship Id="rId39" Type="http://schemas.openxmlformats.org/officeDocument/2006/relationships/hyperlink" Target="https://www.ahwin.org/ageing-and-health-in-viet-nam/" TargetMode="External"/><Relationship Id="rId109" Type="http://schemas.openxmlformats.org/officeDocument/2006/relationships/hyperlink" Target="https://www.who.int/health-topics/health-accounts" TargetMode="External"/><Relationship Id="rId34" Type="http://schemas.openxmlformats.org/officeDocument/2006/relationships/hyperlink" Target="https://iku.gov.my/images/IKU/Document/REPORT/NHMS2018/NHMS2018ElderlyHealthVolume2.pdf" TargetMode="External"/><Relationship Id="rId50" Type="http://schemas.openxmlformats.org/officeDocument/2006/relationships/hyperlink" Target="https://www.ahwin.org/ageing-and-health-in-viet-nam/" TargetMode="External"/><Relationship Id="rId55" Type="http://schemas.openxmlformats.org/officeDocument/2006/relationships/hyperlink" Target="https://www.ahwin.org/ageing-and-health-in-viet-nam/" TargetMode="External"/><Relationship Id="rId76" Type="http://schemas.openxmlformats.org/officeDocument/2006/relationships/hyperlink" Target="https://www.drdf.org.ph/lsahp" TargetMode="External"/><Relationship Id="rId97" Type="http://schemas.openxmlformats.org/officeDocument/2006/relationships/hyperlink" Target="https://core.ac.uk/download/pdf/144966944.pdf" TargetMode="External"/><Relationship Id="rId104" Type="http://schemas.openxmlformats.org/officeDocument/2006/relationships/hyperlink" Target="https://apps.who.int/iris/handle/10665/208216" TargetMode="External"/><Relationship Id="rId120" Type="http://schemas.openxmlformats.org/officeDocument/2006/relationships/hyperlink" Target="https://www.nibiohn.go.jp/eiken/kenkounippon21/en/" TargetMode="External"/><Relationship Id="rId125" Type="http://schemas.openxmlformats.org/officeDocument/2006/relationships/hyperlink" Target="https://www.e-stat.go.jp/stat-search/files?page=1&amp;toukei=00450032&amp;tstat=000001020931" TargetMode="External"/><Relationship Id="rId141" Type="http://schemas.openxmlformats.org/officeDocument/2006/relationships/hyperlink" Target="https://myanmar.unfpa.org/sites/default/files/pub-pdf/4L_Older%20Population.pdf" TargetMode="External"/><Relationship Id="rId146" Type="http://schemas.openxmlformats.org/officeDocument/2006/relationships/hyperlink" Target="https://bmjopen.bmj.com/content/10/10/e042877.long" TargetMode="External"/><Relationship Id="rId7" Type="http://schemas.openxmlformats.org/officeDocument/2006/relationships/hyperlink" Target="https://www.who.int/data/gho/data/indicators/indicator-details/GHO/gho-ghe-hale-healthy-life-expectancy-at-age-60" TargetMode="External"/><Relationship Id="rId71" Type="http://schemas.openxmlformats.org/officeDocument/2006/relationships/hyperlink" Target="https://www.drdf.org.ph/lsahp" TargetMode="External"/><Relationship Id="rId92" Type="http://schemas.openxmlformats.org/officeDocument/2006/relationships/hyperlink" Target="https://asean.org/book/asean-statistical-yearbook-2020/" TargetMode="External"/><Relationship Id="rId162" Type="http://schemas.openxmlformats.org/officeDocument/2006/relationships/hyperlink" Target="https://pubmed.ncbi.nlm.nih.gov/33467781/" TargetMode="External"/><Relationship Id="rId2" Type="http://schemas.openxmlformats.org/officeDocument/2006/relationships/hyperlink" Target="https://www.who.int/data/gho/data/indicators/indicator-details/GHO/life-expectancy-at-age-60-(years)" TargetMode="External"/><Relationship Id="rId29" Type="http://schemas.openxmlformats.org/officeDocument/2006/relationships/hyperlink" Target="https://newss.statistics.gov.my/newss-portalx/ep/epFreeDownloadContentSearch.seam?cid=40656" TargetMode="External"/><Relationship Id="rId24" Type="http://schemas.openxmlformats.org/officeDocument/2006/relationships/hyperlink" Target="https://fh.moh.gov.my/v3/index.php/pages/orang-awam/kesihatan-warga-emas-1" TargetMode="External"/><Relationship Id="rId40" Type="http://schemas.openxmlformats.org/officeDocument/2006/relationships/hyperlink" Target="https://www.ahwin.org/ageing-and-health-in-viet-nam/" TargetMode="External"/><Relationship Id="rId45" Type="http://schemas.openxmlformats.org/officeDocument/2006/relationships/hyperlink" Target="https://moh.gov.vn/documents/176127/0/NGTK+2018+final_2018.pdf/29980c9e-d21d-41dc-889a-fb0e005c2ce9" TargetMode="External"/><Relationship Id="rId66" Type="http://schemas.openxmlformats.org/officeDocument/2006/relationships/hyperlink" Target="https://www.drdf.org.ph/lsahp" TargetMode="External"/><Relationship Id="rId87" Type="http://schemas.openxmlformats.org/officeDocument/2006/relationships/hyperlink" Target="https://www.ahwin.org/ageing-and-health-in-viet-nam/" TargetMode="External"/><Relationship Id="rId110" Type="http://schemas.openxmlformats.org/officeDocument/2006/relationships/hyperlink" Target="http://www.nso.go.th/sites/2014en/Survey/social/domographic/OlderPersons/2017/Full%20Report_080618.pdf" TargetMode="External"/><Relationship Id="rId115" Type="http://schemas.openxmlformats.org/officeDocument/2006/relationships/hyperlink" Target="https://www.who.int/data/gho/data/themes/mortality-and-global-health-estimates/ghe-leading-causes-of-death" TargetMode="External"/><Relationship Id="rId131" Type="http://schemas.openxmlformats.org/officeDocument/2006/relationships/hyperlink" Target="https://www.tnp2k.go.id/download/83338Elderly%20Study%20-%20Secondary%20Data%20Analysis.pdf" TargetMode="External"/><Relationship Id="rId136" Type="http://schemas.openxmlformats.org/officeDocument/2006/relationships/hyperlink" Target="https://myanmar.unfpa.org/sites/default/files/pub-pdf/inter-censal_survey_union_report_english.pdf" TargetMode="External"/><Relationship Id="rId157" Type="http://schemas.openxmlformats.org/officeDocument/2006/relationships/hyperlink" Target="https://www.facebook.com/ihpp.thailand/photos/a.113207146729773/621911672525982?locale=ms_MY" TargetMode="External"/><Relationship Id="rId61" Type="http://schemas.openxmlformats.org/officeDocument/2006/relationships/hyperlink" Target="https://lawphil.net/statutes/repacts/ra2010/ra_9994_2010.html" TargetMode="External"/><Relationship Id="rId82" Type="http://schemas.openxmlformats.org/officeDocument/2006/relationships/hyperlink" Target="https://www.drdf.org.ph/lsahp" TargetMode="External"/><Relationship Id="rId152" Type="http://schemas.openxmlformats.org/officeDocument/2006/relationships/hyperlink" Target="https://www.ahwin.org/ageing-and-health-in-viet-nam/" TargetMode="External"/><Relationship Id="rId19" Type="http://schemas.openxmlformats.org/officeDocument/2006/relationships/hyperlink" Target="https://unstats.un.org/sdgs/dataportal" TargetMode="External"/><Relationship Id="rId14" Type="http://schemas.openxmlformats.org/officeDocument/2006/relationships/hyperlink" Target="https://www.ipss.go.jp/ss-seikatsu/e/2012/seikatsu2012_e.asp" TargetMode="External"/><Relationship Id="rId30" Type="http://schemas.openxmlformats.org/officeDocument/2006/relationships/hyperlink" Target="https://newss.statistics.gov.my/newss-portalx/ep/epFreeDownloadContentSearch.seam?cid=40656" TargetMode="External"/><Relationship Id="rId35" Type="http://schemas.openxmlformats.org/officeDocument/2006/relationships/hyperlink" Target="https://www.who.int/data/gho/data/indicators/indicator-details/GHO/life-expectancy-at-age-60-(years)" TargetMode="External"/><Relationship Id="rId56" Type="http://schemas.openxmlformats.org/officeDocument/2006/relationships/hyperlink" Target="https://www.ahwin.org/ageing-and-health-in-viet-nam/" TargetMode="External"/><Relationship Id="rId77" Type="http://schemas.openxmlformats.org/officeDocument/2006/relationships/hyperlink" Target="https://www.drdf.org.ph/lsahp" TargetMode="External"/><Relationship Id="rId100" Type="http://schemas.openxmlformats.org/officeDocument/2006/relationships/hyperlink" Target="https://www.who.int/health-topics/health-accounts" TargetMode="External"/><Relationship Id="rId105" Type="http://schemas.openxmlformats.org/officeDocument/2006/relationships/hyperlink" Target="https://www.dop.go.th/download/knowledge/th1663828576-1747_1.pdf" TargetMode="External"/><Relationship Id="rId126" Type="http://schemas.openxmlformats.org/officeDocument/2006/relationships/hyperlink" Target="https://dhsprogram.com/publications/publication-FR347-DHS-Final-Reports.cfm" TargetMode="External"/><Relationship Id="rId147" Type="http://schemas.openxmlformats.org/officeDocument/2006/relationships/hyperlink" Target="https://bmjopen.bmj.com/content/10/10/e042877.long" TargetMode="External"/><Relationship Id="rId8" Type="http://schemas.openxmlformats.org/officeDocument/2006/relationships/hyperlink" Target="https://www.who.int/data/gho/data/indicators/indicator-details/GHO/gho-ghe-hale-healthy-life-expectancy-at-age-60" TargetMode="External"/><Relationship Id="rId51" Type="http://schemas.openxmlformats.org/officeDocument/2006/relationships/hyperlink" Target="https://www.ahwin.org/ageing-and-health-in-viet-nam/" TargetMode="External"/><Relationship Id="rId72" Type="http://schemas.openxmlformats.org/officeDocument/2006/relationships/hyperlink" Target="https://www.drdf.org.ph/lsahp" TargetMode="External"/><Relationship Id="rId93" Type="http://schemas.openxmlformats.org/officeDocument/2006/relationships/hyperlink" Target="https://covid19.mhlw.go.jp/" TargetMode="External"/><Relationship Id="rId98" Type="http://schemas.openxmlformats.org/officeDocument/2006/relationships/hyperlink" Target="https://www.ncbi.nlm.nih.gov/pmc/articles/PMC7229542/pdf/JAR2020-3983290.pdf" TargetMode="External"/><Relationship Id="rId121" Type="http://schemas.openxmlformats.org/officeDocument/2006/relationships/hyperlink" Target="https://www.japaneselawtranslation.go.jp/en/laws/view/3807" TargetMode="External"/><Relationship Id="rId142" Type="http://schemas.openxmlformats.org/officeDocument/2006/relationships/hyperlink" Target="https://apps.who.int/nha/database/Home/Index/en" TargetMode="External"/><Relationship Id="rId163" Type="http://schemas.openxmlformats.org/officeDocument/2006/relationships/hyperlink" Target="https://pubmed.ncbi.nlm.nih.gov/33467781/" TargetMode="External"/><Relationship Id="rId3" Type="http://schemas.openxmlformats.org/officeDocument/2006/relationships/hyperlink" Target="https://www.who.int/data/gho/data/indicators/indicator-details/GHO/life-expectancy-at-age-60-(years)" TargetMode="External"/><Relationship Id="rId25" Type="http://schemas.openxmlformats.org/officeDocument/2006/relationships/hyperlink" Target="https://www.malaysia.gov.my/portal/content/27753" TargetMode="External"/><Relationship Id="rId46" Type="http://schemas.openxmlformats.org/officeDocument/2006/relationships/hyperlink" Target="https://moh.gov.vn/documents/176127/0/NGTK+2018+final_2018.pdf/29980c9e-d21d-41dc-889a-fb0e005c2ce9" TargetMode="External"/><Relationship Id="rId67" Type="http://schemas.openxmlformats.org/officeDocument/2006/relationships/hyperlink" Target="https://www.drdf.org.ph/lsahp" TargetMode="External"/><Relationship Id="rId116" Type="http://schemas.openxmlformats.org/officeDocument/2006/relationships/hyperlink" Target="https://www.who.int/data/gho/data/themes/mortality-and-global-health-estimates/ghe-leading-causes-of-death" TargetMode="External"/><Relationship Id="rId137" Type="http://schemas.openxmlformats.org/officeDocument/2006/relationships/hyperlink" Target="https://covid19.who.int/more-resources" TargetMode="External"/><Relationship Id="rId158" Type="http://schemas.openxmlformats.org/officeDocument/2006/relationships/hyperlink" Target="https://www.ahwin.org/ageing-and-health-in-viet-nam/" TargetMode="External"/><Relationship Id="rId20" Type="http://schemas.openxmlformats.org/officeDocument/2006/relationships/hyperlink" Target="https://unstats.un.org/sdgs/dataportal" TargetMode="External"/><Relationship Id="rId41" Type="http://schemas.openxmlformats.org/officeDocument/2006/relationships/hyperlink" Target="https://unstats.un.org/sdgs/dataportal" TargetMode="External"/><Relationship Id="rId62" Type="http://schemas.openxmlformats.org/officeDocument/2006/relationships/hyperlink" Target="https://www.ncsc.gov.ph/" TargetMode="External"/><Relationship Id="rId83" Type="http://schemas.openxmlformats.org/officeDocument/2006/relationships/hyperlink" Target="https://www.ahwin.org/ageing-and-health-in-viet-nam/" TargetMode="External"/><Relationship Id="rId88" Type="http://schemas.openxmlformats.org/officeDocument/2006/relationships/hyperlink" Target="https://www.drdf.org.ph/lsahp" TargetMode="External"/><Relationship Id="rId111" Type="http://schemas.openxmlformats.org/officeDocument/2006/relationships/hyperlink" Target="https://www.bps.go.id/index.php/subjek/81" TargetMode="External"/><Relationship Id="rId132" Type="http://schemas.openxmlformats.org/officeDocument/2006/relationships/hyperlink" Target="https://www.aidsdatahub.org/sites/default/files/resource/myanmar-national-health-plan-2017-2021.pdf" TargetMode="External"/><Relationship Id="rId153" Type="http://schemas.openxmlformats.org/officeDocument/2006/relationships/hyperlink" Target="https://www.jages.net/?_layoutmode=off&amp;lang=englis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C4382-2A57-4802-9D87-23448C7B102F}">
  <sheetPr codeName="Sheet1">
    <tabColor rgb="FFFFFF00"/>
    <pageSetUpPr fitToPage="1"/>
  </sheetPr>
  <dimension ref="A1:AX56"/>
  <sheetViews>
    <sheetView showGridLines="0" tabSelected="1" zoomScale="85" zoomScaleNormal="85" workbookViewId="0">
      <selection activeCell="AH15" sqref="AH15"/>
    </sheetView>
  </sheetViews>
  <sheetFormatPr defaultColWidth="9" defaultRowHeight="15" x14ac:dyDescent="0.2"/>
  <cols>
    <col min="1" max="1" width="15.5" style="8" customWidth="1"/>
    <col min="2" max="2" width="5.1640625" style="8" customWidth="1"/>
    <col min="3" max="3" width="34.5" style="8" customWidth="1"/>
    <col min="4" max="4" width="12.5" style="29" customWidth="1"/>
    <col min="5" max="5" width="2.5" style="8" customWidth="1"/>
    <col min="6" max="6" width="9.83203125" style="10" customWidth="1"/>
    <col min="7" max="8" width="18.1640625" style="10" customWidth="1"/>
    <col min="9" max="9" width="2.5" style="10" customWidth="1"/>
    <col min="10" max="10" width="9.83203125" style="10" customWidth="1"/>
    <col min="11" max="12" width="18.1640625" style="10" customWidth="1"/>
    <col min="13" max="13" width="2.5" style="10" customWidth="1"/>
    <col min="14" max="14" width="9.83203125" style="10" customWidth="1"/>
    <col min="15" max="16" width="18.1640625" style="10" customWidth="1"/>
    <col min="17" max="17" width="2.5" style="8" customWidth="1"/>
    <col min="18" max="18" width="9.83203125" style="10" customWidth="1"/>
    <col min="19" max="19" width="18.1640625" style="29" customWidth="1"/>
    <col min="20" max="20" width="18.1640625" style="1" customWidth="1"/>
    <col min="21" max="21" width="2.5" style="1" customWidth="1"/>
    <col min="22" max="22" width="12.1640625" style="125" bestFit="1" customWidth="1"/>
    <col min="23" max="23" width="18.1640625" style="62" customWidth="1"/>
    <col min="24" max="24" width="18.1640625" style="1" customWidth="1"/>
    <col min="25" max="25" width="2.5" style="1" customWidth="1"/>
    <col min="26" max="26" width="9.83203125" style="53" customWidth="1"/>
    <col min="27" max="27" width="18.1640625" style="62" customWidth="1"/>
    <col min="28" max="28" width="18.1640625" style="1" customWidth="1"/>
    <col min="29" max="29" width="2.5" style="1" customWidth="1"/>
    <col min="30" max="30" width="9.83203125" style="53" customWidth="1"/>
    <col min="31" max="31" width="18.1640625" style="62" customWidth="1"/>
    <col min="32" max="32" width="18.1640625" style="1" customWidth="1"/>
    <col min="33" max="33" width="2.5" style="55" customWidth="1"/>
    <col min="34" max="34" width="11.5" style="8" customWidth="1"/>
    <col min="35" max="35" width="11.5" style="11" customWidth="1"/>
    <col min="36" max="42" width="10.5" style="8" customWidth="1"/>
    <col min="43" max="43" width="9" style="10"/>
    <col min="44" max="50" width="10.5" style="8" customWidth="1"/>
    <col min="51" max="16384" width="9" style="8"/>
  </cols>
  <sheetData>
    <row r="1" spans="1:50" ht="21.95" customHeight="1" x14ac:dyDescent="0.2">
      <c r="A1" s="52" t="s">
        <v>87</v>
      </c>
      <c r="B1" s="52"/>
      <c r="D1" s="7"/>
      <c r="E1" s="9"/>
      <c r="Q1" s="9"/>
      <c r="S1" s="7"/>
      <c r="W1" s="54"/>
      <c r="AA1" s="54"/>
      <c r="AE1" s="54"/>
    </row>
    <row r="2" spans="1:50" ht="21.95" customHeight="1" thickBot="1" x14ac:dyDescent="0.25">
      <c r="A2" s="94"/>
      <c r="B2" s="51"/>
      <c r="D2" s="7"/>
      <c r="E2" s="9"/>
      <c r="G2" s="17"/>
      <c r="Q2" s="9"/>
      <c r="S2" s="7"/>
      <c r="W2" s="54"/>
      <c r="AA2" s="54"/>
      <c r="AE2" s="54"/>
    </row>
    <row r="3" spans="1:50" ht="30.75" customHeight="1" thickBot="1" x14ac:dyDescent="0.25">
      <c r="A3" s="164" t="s">
        <v>0</v>
      </c>
      <c r="B3" s="156" t="s">
        <v>167</v>
      </c>
      <c r="C3" s="156" t="s">
        <v>166</v>
      </c>
      <c r="D3" s="154" t="s">
        <v>1</v>
      </c>
      <c r="E3" s="12"/>
      <c r="F3" s="164" t="s">
        <v>58</v>
      </c>
      <c r="G3" s="156"/>
      <c r="H3" s="154"/>
      <c r="I3" s="12"/>
      <c r="J3" s="164" t="s">
        <v>21</v>
      </c>
      <c r="K3" s="156"/>
      <c r="L3" s="154"/>
      <c r="M3" s="12"/>
      <c r="N3" s="164" t="s">
        <v>26</v>
      </c>
      <c r="O3" s="156"/>
      <c r="P3" s="154"/>
      <c r="Q3" s="12"/>
      <c r="R3" s="164" t="s">
        <v>63</v>
      </c>
      <c r="S3" s="156"/>
      <c r="T3" s="154"/>
      <c r="V3" s="158" t="s">
        <v>88</v>
      </c>
      <c r="W3" s="159"/>
      <c r="X3" s="160"/>
      <c r="Z3" s="158" t="s">
        <v>106</v>
      </c>
      <c r="AA3" s="159"/>
      <c r="AB3" s="160"/>
      <c r="AD3" s="158" t="s">
        <v>107</v>
      </c>
      <c r="AE3" s="159"/>
      <c r="AF3" s="160"/>
      <c r="AJ3" s="167" t="s">
        <v>330</v>
      </c>
      <c r="AK3" s="168"/>
      <c r="AL3" s="168"/>
      <c r="AM3" s="168"/>
      <c r="AN3" s="168"/>
      <c r="AO3" s="168"/>
      <c r="AP3" s="169"/>
      <c r="AR3" s="167" t="s">
        <v>331</v>
      </c>
      <c r="AS3" s="168"/>
      <c r="AT3" s="168"/>
      <c r="AU3" s="168"/>
      <c r="AV3" s="168"/>
      <c r="AW3" s="168"/>
      <c r="AX3" s="169"/>
    </row>
    <row r="4" spans="1:50" s="10" customFormat="1" ht="45" x14ac:dyDescent="0.2">
      <c r="A4" s="165"/>
      <c r="B4" s="157"/>
      <c r="C4" s="157"/>
      <c r="D4" s="155"/>
      <c r="E4" s="12"/>
      <c r="F4" s="84" t="s">
        <v>67</v>
      </c>
      <c r="G4" s="5" t="s">
        <v>22</v>
      </c>
      <c r="H4" s="6" t="s">
        <v>24</v>
      </c>
      <c r="I4" s="12"/>
      <c r="J4" s="84" t="s">
        <v>67</v>
      </c>
      <c r="K4" s="5" t="s">
        <v>22</v>
      </c>
      <c r="L4" s="6" t="s">
        <v>24</v>
      </c>
      <c r="M4" s="12"/>
      <c r="N4" s="84" t="s">
        <v>67</v>
      </c>
      <c r="O4" s="5" t="s">
        <v>22</v>
      </c>
      <c r="P4" s="6" t="s">
        <v>24</v>
      </c>
      <c r="Q4" s="12"/>
      <c r="R4" s="84" t="s">
        <v>67</v>
      </c>
      <c r="S4" s="5" t="s">
        <v>22</v>
      </c>
      <c r="T4" s="6" t="s">
        <v>24</v>
      </c>
      <c r="U4" s="12"/>
      <c r="V4" s="67" t="s">
        <v>67</v>
      </c>
      <c r="W4" s="5" t="s">
        <v>22</v>
      </c>
      <c r="X4" s="6" t="s">
        <v>24</v>
      </c>
      <c r="Y4" s="12"/>
      <c r="Z4" s="56" t="s">
        <v>67</v>
      </c>
      <c r="AA4" s="5" t="s">
        <v>22</v>
      </c>
      <c r="AB4" s="6" t="s">
        <v>24</v>
      </c>
      <c r="AC4" s="12"/>
      <c r="AD4" s="56" t="s">
        <v>67</v>
      </c>
      <c r="AE4" s="5" t="s">
        <v>22</v>
      </c>
      <c r="AF4" s="6" t="s">
        <v>24</v>
      </c>
      <c r="AG4" s="58"/>
      <c r="AH4" s="10" t="s">
        <v>69</v>
      </c>
      <c r="AI4" s="13" t="s">
        <v>70</v>
      </c>
      <c r="AJ4" s="143" t="s">
        <v>58</v>
      </c>
      <c r="AK4" s="144" t="s">
        <v>21</v>
      </c>
      <c r="AL4" s="144" t="s">
        <v>26</v>
      </c>
      <c r="AM4" s="144" t="s">
        <v>63</v>
      </c>
      <c r="AN4" s="144" t="s">
        <v>88</v>
      </c>
      <c r="AO4" s="144" t="s">
        <v>106</v>
      </c>
      <c r="AP4" s="145" t="s">
        <v>107</v>
      </c>
      <c r="AQ4" s="85" t="s">
        <v>156</v>
      </c>
      <c r="AR4" s="14" t="s">
        <v>58</v>
      </c>
      <c r="AS4" s="15" t="s">
        <v>21</v>
      </c>
      <c r="AT4" s="15" t="s">
        <v>26</v>
      </c>
      <c r="AU4" s="15" t="s">
        <v>63</v>
      </c>
      <c r="AV4" s="80" t="s">
        <v>88</v>
      </c>
      <c r="AW4" s="80" t="s">
        <v>106</v>
      </c>
      <c r="AX4" s="81" t="s">
        <v>107</v>
      </c>
    </row>
    <row r="5" spans="1:50" ht="60" customHeight="1" x14ac:dyDescent="0.2">
      <c r="A5" s="163" t="s">
        <v>332</v>
      </c>
      <c r="B5" s="39">
        <v>1</v>
      </c>
      <c r="C5" s="2" t="s">
        <v>17</v>
      </c>
      <c r="D5" s="6"/>
      <c r="E5" s="16"/>
      <c r="F5" s="84">
        <v>1</v>
      </c>
      <c r="G5" s="39" t="s">
        <v>164</v>
      </c>
      <c r="H5" s="75" t="s">
        <v>165</v>
      </c>
      <c r="I5" s="12"/>
      <c r="J5" s="56">
        <v>1</v>
      </c>
      <c r="K5" s="114" t="s">
        <v>181</v>
      </c>
      <c r="L5" s="101" t="s">
        <v>182</v>
      </c>
      <c r="M5" s="12"/>
      <c r="N5" s="107">
        <v>1</v>
      </c>
      <c r="O5" s="108" t="s">
        <v>344</v>
      </c>
      <c r="P5" s="119" t="s">
        <v>200</v>
      </c>
      <c r="Q5" s="16"/>
      <c r="R5" s="84" t="s">
        <v>155</v>
      </c>
      <c r="S5" s="26"/>
      <c r="T5" s="6" t="s">
        <v>155</v>
      </c>
      <c r="V5" s="84">
        <v>1</v>
      </c>
      <c r="W5" s="64" t="s">
        <v>98</v>
      </c>
      <c r="X5" s="88" t="s">
        <v>97</v>
      </c>
      <c r="Z5" s="84">
        <v>1</v>
      </c>
      <c r="AA5" s="65" t="s">
        <v>109</v>
      </c>
      <c r="AB5" s="93" t="s">
        <v>114</v>
      </c>
      <c r="AD5" s="84">
        <v>1</v>
      </c>
      <c r="AE5" s="64" t="s">
        <v>126</v>
      </c>
      <c r="AF5" s="88" t="s">
        <v>128</v>
      </c>
      <c r="AH5" s="17"/>
      <c r="AI5" s="13"/>
      <c r="AJ5" s="18"/>
      <c r="AK5" s="19"/>
      <c r="AL5" s="19"/>
      <c r="AM5" s="19"/>
      <c r="AN5" s="19"/>
      <c r="AO5" s="19"/>
      <c r="AP5" s="20"/>
      <c r="AR5" s="18"/>
      <c r="AS5" s="19"/>
      <c r="AT5" s="19"/>
      <c r="AU5" s="19"/>
      <c r="AV5" s="19"/>
      <c r="AW5" s="19"/>
      <c r="AX5" s="20"/>
    </row>
    <row r="6" spans="1:50" ht="60" customHeight="1" x14ac:dyDescent="0.2">
      <c r="A6" s="163"/>
      <c r="B6" s="39">
        <v>2</v>
      </c>
      <c r="C6" s="2" t="s">
        <v>266</v>
      </c>
      <c r="D6" s="6"/>
      <c r="E6" s="16"/>
      <c r="F6" s="84">
        <v>1</v>
      </c>
      <c r="G6" s="69" t="s">
        <v>213</v>
      </c>
      <c r="H6" s="6" t="s">
        <v>217</v>
      </c>
      <c r="I6" s="12"/>
      <c r="J6" s="56">
        <v>0.5</v>
      </c>
      <c r="K6" s="102" t="s">
        <v>183</v>
      </c>
      <c r="L6" s="101" t="s">
        <v>184</v>
      </c>
      <c r="M6" s="12"/>
      <c r="N6" s="107">
        <v>1</v>
      </c>
      <c r="O6" s="103" t="s">
        <v>190</v>
      </c>
      <c r="P6" s="101" t="s">
        <v>191</v>
      </c>
      <c r="Q6" s="16"/>
      <c r="R6" s="84">
        <v>1</v>
      </c>
      <c r="S6" s="64" t="s">
        <v>238</v>
      </c>
      <c r="T6" s="6" t="s">
        <v>53</v>
      </c>
      <c r="V6" s="84">
        <v>1</v>
      </c>
      <c r="W6" s="64" t="s">
        <v>99</v>
      </c>
      <c r="X6" s="88" t="s">
        <v>100</v>
      </c>
      <c r="Z6" s="84">
        <v>1</v>
      </c>
      <c r="AA6" s="71" t="s">
        <v>343</v>
      </c>
      <c r="AB6" s="88"/>
      <c r="AD6" s="84">
        <v>1</v>
      </c>
      <c r="AE6" s="64" t="s">
        <v>127</v>
      </c>
      <c r="AF6" s="88"/>
      <c r="AH6" s="17"/>
      <c r="AI6" s="13"/>
      <c r="AJ6" s="18"/>
      <c r="AK6" s="19"/>
      <c r="AL6" s="19"/>
      <c r="AM6" s="19"/>
      <c r="AN6" s="19"/>
      <c r="AO6" s="19"/>
      <c r="AP6" s="20"/>
      <c r="AR6" s="18"/>
      <c r="AS6" s="19"/>
      <c r="AT6" s="19"/>
      <c r="AU6" s="19"/>
      <c r="AV6" s="19"/>
      <c r="AW6" s="19"/>
      <c r="AX6" s="20"/>
    </row>
    <row r="7" spans="1:50" ht="60" customHeight="1" x14ac:dyDescent="0.2">
      <c r="A7" s="163"/>
      <c r="B7" s="39">
        <v>3</v>
      </c>
      <c r="C7" s="2" t="s">
        <v>18</v>
      </c>
      <c r="D7" s="6"/>
      <c r="E7" s="16"/>
      <c r="F7" s="84">
        <v>1</v>
      </c>
      <c r="G7" s="64" t="s">
        <v>214</v>
      </c>
      <c r="H7" s="6"/>
      <c r="I7" s="12"/>
      <c r="J7" s="56">
        <v>0.2</v>
      </c>
      <c r="K7" s="105" t="s">
        <v>185</v>
      </c>
      <c r="L7" s="122" t="s">
        <v>205</v>
      </c>
      <c r="M7" s="12"/>
      <c r="N7" s="107">
        <v>0.8</v>
      </c>
      <c r="O7" s="69" t="s">
        <v>201</v>
      </c>
      <c r="P7" s="109" t="s">
        <v>202</v>
      </c>
      <c r="Q7" s="16"/>
      <c r="R7" s="84">
        <v>0</v>
      </c>
      <c r="S7" s="5"/>
      <c r="T7" s="6" t="s">
        <v>54</v>
      </c>
      <c r="V7" s="84">
        <v>0.5</v>
      </c>
      <c r="W7" s="68"/>
      <c r="X7" s="6"/>
      <c r="Z7" s="84">
        <v>0</v>
      </c>
      <c r="AA7" s="68"/>
      <c r="AB7" s="6"/>
      <c r="AD7" s="84">
        <v>0</v>
      </c>
      <c r="AE7" s="68"/>
      <c r="AF7" s="6"/>
      <c r="AH7" s="17"/>
      <c r="AI7" s="13"/>
      <c r="AJ7" s="18"/>
      <c r="AK7" s="19"/>
      <c r="AL7" s="19"/>
      <c r="AM7" s="19"/>
      <c r="AN7" s="19"/>
      <c r="AO7" s="19"/>
      <c r="AP7" s="20"/>
      <c r="AR7" s="18"/>
      <c r="AS7" s="19"/>
      <c r="AT7" s="19"/>
      <c r="AU7" s="19"/>
      <c r="AV7" s="19"/>
      <c r="AW7" s="19"/>
      <c r="AX7" s="20"/>
    </row>
    <row r="8" spans="1:50" ht="60" customHeight="1" x14ac:dyDescent="0.2">
      <c r="A8" s="163"/>
      <c r="B8" s="39">
        <v>4</v>
      </c>
      <c r="C8" s="2" t="s">
        <v>20</v>
      </c>
      <c r="D8" s="6"/>
      <c r="E8" s="16"/>
      <c r="F8" s="84">
        <v>1</v>
      </c>
      <c r="G8" s="64" t="s">
        <v>215</v>
      </c>
      <c r="H8" s="6" t="s">
        <v>218</v>
      </c>
      <c r="I8" s="12"/>
      <c r="J8" s="56">
        <v>1</v>
      </c>
      <c r="K8" s="103" t="s">
        <v>186</v>
      </c>
      <c r="L8" s="104"/>
      <c r="M8" s="12"/>
      <c r="N8" s="107">
        <v>1</v>
      </c>
      <c r="O8" s="103" t="s">
        <v>186</v>
      </c>
      <c r="P8" s="106"/>
      <c r="Q8" s="16"/>
      <c r="R8" s="84">
        <v>1</v>
      </c>
      <c r="S8" s="64" t="s">
        <v>239</v>
      </c>
      <c r="T8" s="6" t="s">
        <v>55</v>
      </c>
      <c r="V8" s="84">
        <v>1</v>
      </c>
      <c r="W8" s="68"/>
      <c r="X8" s="6"/>
      <c r="Z8" s="84">
        <v>1</v>
      </c>
      <c r="AA8" s="65" t="s">
        <v>111</v>
      </c>
      <c r="AB8" s="6"/>
      <c r="AD8" s="84">
        <v>1</v>
      </c>
      <c r="AE8" s="68"/>
      <c r="AF8" s="6"/>
      <c r="AH8" s="17"/>
      <c r="AI8" s="13"/>
      <c r="AJ8" s="18"/>
      <c r="AK8" s="19"/>
      <c r="AL8" s="19"/>
      <c r="AM8" s="19"/>
      <c r="AN8" s="19"/>
      <c r="AO8" s="19"/>
      <c r="AP8" s="20"/>
      <c r="AR8" s="18"/>
      <c r="AS8" s="19"/>
      <c r="AT8" s="19"/>
      <c r="AU8" s="19"/>
      <c r="AV8" s="19"/>
      <c r="AW8" s="19"/>
      <c r="AX8" s="20"/>
    </row>
    <row r="9" spans="1:50" ht="60" customHeight="1" x14ac:dyDescent="0.2">
      <c r="A9" s="163"/>
      <c r="B9" s="39">
        <v>5</v>
      </c>
      <c r="C9" s="2" t="s">
        <v>267</v>
      </c>
      <c r="D9" s="6"/>
      <c r="E9" s="16"/>
      <c r="F9" s="84">
        <v>1</v>
      </c>
      <c r="G9" s="64" t="s">
        <v>77</v>
      </c>
      <c r="H9" s="6" t="s">
        <v>217</v>
      </c>
      <c r="I9" s="12"/>
      <c r="J9" s="56">
        <v>0.2</v>
      </c>
      <c r="K9" s="105" t="s">
        <v>187</v>
      </c>
      <c r="L9" s="104" t="s">
        <v>192</v>
      </c>
      <c r="M9" s="12"/>
      <c r="N9" s="107">
        <v>0.5</v>
      </c>
      <c r="O9" s="121" t="s">
        <v>194</v>
      </c>
      <c r="P9" s="109" t="s">
        <v>193</v>
      </c>
      <c r="Q9" s="16"/>
      <c r="R9" s="84">
        <v>0.3</v>
      </c>
      <c r="S9" s="148" t="s">
        <v>269</v>
      </c>
      <c r="T9" s="6" t="s">
        <v>268</v>
      </c>
      <c r="V9" s="84">
        <v>0.9</v>
      </c>
      <c r="W9" s="57" t="s">
        <v>271</v>
      </c>
      <c r="X9" s="6" t="s">
        <v>270</v>
      </c>
      <c r="Z9" s="84">
        <v>0.5</v>
      </c>
      <c r="AA9" s="69" t="s">
        <v>110</v>
      </c>
      <c r="AB9" s="6"/>
      <c r="AD9" s="84">
        <v>1</v>
      </c>
      <c r="AE9" s="131" t="s">
        <v>272</v>
      </c>
      <c r="AF9" s="6"/>
      <c r="AH9" s="17"/>
      <c r="AI9" s="13"/>
      <c r="AJ9" s="18"/>
      <c r="AK9" s="19"/>
      <c r="AL9" s="19"/>
      <c r="AM9" s="19"/>
      <c r="AN9" s="19"/>
      <c r="AO9" s="19"/>
      <c r="AP9" s="20"/>
      <c r="AR9" s="18"/>
      <c r="AS9" s="19"/>
      <c r="AT9" s="19"/>
      <c r="AU9" s="19"/>
      <c r="AV9" s="19"/>
      <c r="AW9" s="19"/>
      <c r="AX9" s="20"/>
    </row>
    <row r="10" spans="1:50" s="1" customFormat="1" ht="60" customHeight="1" x14ac:dyDescent="0.2">
      <c r="A10" s="163"/>
      <c r="B10" s="39">
        <v>6</v>
      </c>
      <c r="C10" s="2" t="s">
        <v>273</v>
      </c>
      <c r="D10" s="6"/>
      <c r="E10" s="16"/>
      <c r="F10" s="84">
        <v>1</v>
      </c>
      <c r="G10" s="64" t="s">
        <v>216</v>
      </c>
      <c r="H10" s="6" t="s">
        <v>217</v>
      </c>
      <c r="I10" s="12"/>
      <c r="J10" s="56">
        <v>1</v>
      </c>
      <c r="K10" s="69" t="s">
        <v>199</v>
      </c>
      <c r="L10" s="101" t="s">
        <v>188</v>
      </c>
      <c r="M10" s="12"/>
      <c r="N10" s="107">
        <v>1</v>
      </c>
      <c r="O10" s="64" t="s">
        <v>195</v>
      </c>
      <c r="P10" s="98"/>
      <c r="Q10" s="16"/>
      <c r="R10" s="84">
        <v>1</v>
      </c>
      <c r="S10" s="64" t="s">
        <v>240</v>
      </c>
      <c r="T10" s="6"/>
      <c r="V10" s="84">
        <v>1</v>
      </c>
      <c r="W10" s="57"/>
      <c r="X10" s="86" t="s">
        <v>89</v>
      </c>
      <c r="Z10" s="84">
        <v>1</v>
      </c>
      <c r="AA10" s="65" t="s">
        <v>111</v>
      </c>
      <c r="AB10" s="86"/>
      <c r="AD10" s="84">
        <v>1</v>
      </c>
      <c r="AE10" s="57"/>
      <c r="AF10" s="86"/>
      <c r="AG10" s="55"/>
      <c r="AH10" s="17"/>
      <c r="AI10" s="13"/>
      <c r="AJ10" s="18"/>
      <c r="AK10" s="19"/>
      <c r="AL10" s="19"/>
      <c r="AM10" s="19"/>
      <c r="AN10" s="19"/>
      <c r="AO10" s="19"/>
      <c r="AP10" s="20"/>
      <c r="AQ10" s="10"/>
      <c r="AR10" s="18"/>
      <c r="AS10" s="19"/>
      <c r="AT10" s="19"/>
      <c r="AU10" s="19"/>
      <c r="AV10" s="19"/>
      <c r="AW10" s="19"/>
      <c r="AX10" s="20"/>
    </row>
    <row r="11" spans="1:50" ht="60" customHeight="1" x14ac:dyDescent="0.2">
      <c r="A11" s="163"/>
      <c r="B11" s="39">
        <v>7</v>
      </c>
      <c r="C11" s="2" t="s">
        <v>274</v>
      </c>
      <c r="D11" s="6"/>
      <c r="E11" s="16"/>
      <c r="F11" s="84">
        <v>1</v>
      </c>
      <c r="G11" s="64" t="s">
        <v>219</v>
      </c>
      <c r="H11" s="6" t="s">
        <v>217</v>
      </c>
      <c r="I11" s="12"/>
      <c r="J11" s="56">
        <v>0.5</v>
      </c>
      <c r="K11" s="105" t="s">
        <v>189</v>
      </c>
      <c r="L11" s="101" t="s">
        <v>185</v>
      </c>
      <c r="M11" s="12"/>
      <c r="N11" s="107">
        <v>0.5</v>
      </c>
      <c r="O11" s="64" t="s">
        <v>198</v>
      </c>
      <c r="P11" s="105" t="s">
        <v>196</v>
      </c>
      <c r="Q11" s="16"/>
      <c r="R11" s="84">
        <v>0.5</v>
      </c>
      <c r="S11" s="64" t="s">
        <v>275</v>
      </c>
      <c r="T11" s="6"/>
      <c r="V11" s="84">
        <v>0.5</v>
      </c>
      <c r="W11" s="69" t="s">
        <v>93</v>
      </c>
      <c r="X11" s="86" t="s">
        <v>90</v>
      </c>
      <c r="Z11" s="84">
        <v>0.5</v>
      </c>
      <c r="AA11" s="65" t="s">
        <v>112</v>
      </c>
      <c r="AB11" s="86"/>
      <c r="AD11" s="84">
        <v>1</v>
      </c>
      <c r="AE11" s="77" t="s">
        <v>129</v>
      </c>
      <c r="AF11" s="86"/>
      <c r="AH11" s="17"/>
      <c r="AI11" s="13"/>
      <c r="AJ11" s="18"/>
      <c r="AK11" s="19"/>
      <c r="AL11" s="19"/>
      <c r="AM11" s="19"/>
      <c r="AN11" s="19"/>
      <c r="AO11" s="19"/>
      <c r="AP11" s="20"/>
      <c r="AR11" s="18"/>
      <c r="AS11" s="19"/>
      <c r="AT11" s="19"/>
      <c r="AU11" s="19"/>
      <c r="AV11" s="19"/>
      <c r="AW11" s="19"/>
      <c r="AX11" s="20"/>
    </row>
    <row r="12" spans="1:50" ht="60" customHeight="1" x14ac:dyDescent="0.2">
      <c r="A12" s="163"/>
      <c r="B12" s="39">
        <v>8</v>
      </c>
      <c r="C12" s="2" t="s">
        <v>19</v>
      </c>
      <c r="D12" s="6"/>
      <c r="E12" s="16"/>
      <c r="F12" s="84">
        <v>1</v>
      </c>
      <c r="G12" s="5"/>
      <c r="H12" s="6"/>
      <c r="I12" s="12"/>
      <c r="J12" s="56">
        <v>0.5</v>
      </c>
      <c r="K12" s="118" t="s">
        <v>203</v>
      </c>
      <c r="L12" s="93" t="s">
        <v>204</v>
      </c>
      <c r="M12" s="12"/>
      <c r="N12" s="107">
        <v>0.5</v>
      </c>
      <c r="O12" s="96"/>
      <c r="P12" s="110" t="s">
        <v>197</v>
      </c>
      <c r="Q12" s="16"/>
      <c r="R12" s="84" t="s">
        <v>155</v>
      </c>
      <c r="S12" s="5"/>
      <c r="T12" s="6" t="s">
        <v>155</v>
      </c>
      <c r="V12" s="84">
        <v>0.5</v>
      </c>
      <c r="W12" s="65" t="s">
        <v>92</v>
      </c>
      <c r="X12" s="86" t="s">
        <v>91</v>
      </c>
      <c r="Z12" s="84">
        <v>0.5</v>
      </c>
      <c r="AA12" s="65" t="s">
        <v>112</v>
      </c>
      <c r="AB12" s="86"/>
      <c r="AD12" s="84">
        <v>0.5</v>
      </c>
      <c r="AE12" s="64" t="s">
        <v>130</v>
      </c>
      <c r="AF12" s="90" t="s">
        <v>131</v>
      </c>
      <c r="AH12" s="17"/>
      <c r="AI12" s="13"/>
      <c r="AJ12" s="18"/>
      <c r="AK12" s="19"/>
      <c r="AL12" s="19"/>
      <c r="AM12" s="19"/>
      <c r="AN12" s="19"/>
      <c r="AO12" s="19"/>
      <c r="AP12" s="20"/>
      <c r="AR12" s="18"/>
      <c r="AS12" s="19"/>
      <c r="AT12" s="19"/>
      <c r="AU12" s="19"/>
      <c r="AV12" s="19"/>
      <c r="AW12" s="19"/>
      <c r="AX12" s="20"/>
    </row>
    <row r="13" spans="1:50" ht="60" customHeight="1" x14ac:dyDescent="0.2">
      <c r="A13" s="163"/>
      <c r="B13" s="39">
        <v>9</v>
      </c>
      <c r="C13" s="2" t="s">
        <v>276</v>
      </c>
      <c r="D13" s="6"/>
      <c r="E13" s="16"/>
      <c r="F13" s="84">
        <v>1</v>
      </c>
      <c r="G13" s="5"/>
      <c r="H13" s="6"/>
      <c r="I13" s="12"/>
      <c r="J13" s="56">
        <v>0</v>
      </c>
      <c r="K13" s="103"/>
      <c r="L13" s="106"/>
      <c r="M13" s="12"/>
      <c r="N13" s="99" t="s">
        <v>155</v>
      </c>
      <c r="O13" s="97"/>
      <c r="P13" s="74"/>
      <c r="Q13" s="16"/>
      <c r="R13" s="84">
        <v>1</v>
      </c>
      <c r="S13" s="70" t="s">
        <v>246</v>
      </c>
      <c r="T13" s="6" t="s">
        <v>56</v>
      </c>
      <c r="V13" s="56">
        <v>0.5</v>
      </c>
      <c r="W13" s="65" t="s">
        <v>92</v>
      </c>
      <c r="X13" s="6" t="s">
        <v>171</v>
      </c>
      <c r="Z13" s="56">
        <v>1</v>
      </c>
      <c r="AA13" s="65"/>
      <c r="AB13" s="6" t="s">
        <v>113</v>
      </c>
      <c r="AD13" s="56">
        <v>0</v>
      </c>
      <c r="AE13" s="65"/>
      <c r="AF13" s="6"/>
      <c r="AH13" s="17"/>
      <c r="AI13" s="13"/>
      <c r="AJ13" s="18"/>
      <c r="AK13" s="19"/>
      <c r="AL13" s="19"/>
      <c r="AM13" s="19"/>
      <c r="AN13" s="19"/>
      <c r="AO13" s="19"/>
      <c r="AP13" s="20"/>
      <c r="AR13" s="18"/>
      <c r="AS13" s="19"/>
      <c r="AT13" s="19"/>
      <c r="AU13" s="19"/>
      <c r="AV13" s="19"/>
      <c r="AW13" s="19"/>
      <c r="AX13" s="20"/>
    </row>
    <row r="14" spans="1:50" ht="60" customHeight="1" x14ac:dyDescent="0.2">
      <c r="A14" s="163"/>
      <c r="B14" s="39">
        <v>10</v>
      </c>
      <c r="C14" s="2" t="s">
        <v>73</v>
      </c>
      <c r="D14" s="6"/>
      <c r="E14" s="16"/>
      <c r="F14" s="84">
        <f>SUM(F5:F13)</f>
        <v>9</v>
      </c>
      <c r="G14" s="5"/>
      <c r="H14" s="6"/>
      <c r="I14" s="12"/>
      <c r="J14" s="84">
        <f>SUM(J5:J13)</f>
        <v>4.9000000000000004</v>
      </c>
      <c r="K14" s="5"/>
      <c r="L14" s="6"/>
      <c r="M14" s="12"/>
      <c r="N14" s="84">
        <f>SUM(N5:N13)</f>
        <v>6.3</v>
      </c>
      <c r="O14" s="5"/>
      <c r="P14" s="6"/>
      <c r="Q14" s="16"/>
      <c r="R14" s="84">
        <f>SUM(R5:R13)</f>
        <v>4.8</v>
      </c>
      <c r="S14" s="5"/>
      <c r="T14" s="30"/>
      <c r="V14" s="84">
        <f>SUM(V5:V13)</f>
        <v>6.9</v>
      </c>
      <c r="W14" s="68"/>
      <c r="X14" s="6"/>
      <c r="Z14" s="84">
        <f>SUM(Z5:Z13)</f>
        <v>6.5</v>
      </c>
      <c r="AA14" s="68"/>
      <c r="AB14" s="6"/>
      <c r="AD14" s="84">
        <f>SUM(AD5:AD13)</f>
        <v>6.5</v>
      </c>
      <c r="AE14" s="68"/>
      <c r="AF14" s="6"/>
      <c r="AH14" s="140">
        <f t="shared" ref="AH14:AH45" si="0">IFERROR(AVERAGE(F14,J14,N14,R14,V14,Z14,AD14),"-")</f>
        <v>6.4142857142857137</v>
      </c>
      <c r="AI14" s="142">
        <f t="shared" ref="AI14:AI45" si="1">IFERROR(_xlfn.STDEV.P(N14,F14,J14,R14,V14,Z14,AD14),"-")</f>
        <v>1.3010200080031384</v>
      </c>
      <c r="AJ14" s="18">
        <f t="shared" ref="AJ14:AJ45" si="2">IFERROR((F14-$AH14)*10/$AI14+50,"-")</f>
        <v>69.874515916807084</v>
      </c>
      <c r="AK14" s="19">
        <f t="shared" ref="AK14:AK45" si="3">IFERROR((J14-$AH14)*10/$AI14+50,"-")</f>
        <v>38.360780733803594</v>
      </c>
      <c r="AL14" s="19">
        <f t="shared" ref="AL14:AL45" si="4">IFERROR((N14-$AH14)*10/$AI14+50,"-")</f>
        <v>49.121568357268195</v>
      </c>
      <c r="AM14" s="19">
        <f t="shared" ref="AM14:AM45" si="5">IFERROR((R14-$AH14)*10/$AI14+50,"-")</f>
        <v>37.592153046413259</v>
      </c>
      <c r="AN14" s="19">
        <f t="shared" ref="AN14:AN45" si="6">IFERROR((V14-$AH14)*10/$AI14+50,"-")</f>
        <v>53.733334481610179</v>
      </c>
      <c r="AO14" s="19">
        <f t="shared" ref="AO14:AO45" si="7">IFERROR((Z14-$AH14)*10/$AI14+50,"-")</f>
        <v>50.658823732048859</v>
      </c>
      <c r="AP14" s="20">
        <f t="shared" ref="AP14:AP45" si="8">IFERROR((AD14-$AH14)*10/$AI14+50,"-")</f>
        <v>50.658823732048859</v>
      </c>
      <c r="AR14" s="18">
        <f>IFERROR(IF($AQ14="N",50-AJ14+50,AJ14),"-")</f>
        <v>69.874515916807084</v>
      </c>
      <c r="AS14" s="19">
        <f>IFERROR(IF($AQ14="N",50-AK14+50,AK14),"-")</f>
        <v>38.360780733803594</v>
      </c>
      <c r="AT14" s="19">
        <f>IFERROR(IF($AQ14="N",50-AL14+50,AL14),"-")</f>
        <v>49.121568357268195</v>
      </c>
      <c r="AU14" s="19">
        <f t="shared" ref="AU14:AX14" si="9">IFERROR(IF($AQ14="N",50-AM14+50,AM14),"-")</f>
        <v>37.592153046413259</v>
      </c>
      <c r="AV14" s="19">
        <f t="shared" si="9"/>
        <v>53.733334481610179</v>
      </c>
      <c r="AW14" s="19">
        <f t="shared" si="9"/>
        <v>50.658823732048859</v>
      </c>
      <c r="AX14" s="20">
        <f t="shared" si="9"/>
        <v>50.658823732048859</v>
      </c>
    </row>
    <row r="15" spans="1:50" ht="60" customHeight="1" x14ac:dyDescent="0.2">
      <c r="A15" s="166" t="s">
        <v>333</v>
      </c>
      <c r="B15" s="39">
        <v>1</v>
      </c>
      <c r="C15" s="2" t="s">
        <v>324</v>
      </c>
      <c r="D15" s="6" t="s">
        <v>3</v>
      </c>
      <c r="E15" s="16"/>
      <c r="F15" s="22" t="s">
        <v>151</v>
      </c>
      <c r="G15" s="112"/>
      <c r="H15" s="6"/>
      <c r="I15" s="12"/>
      <c r="J15" s="22">
        <v>0.111</v>
      </c>
      <c r="K15" s="5" t="s">
        <v>23</v>
      </c>
      <c r="L15" s="6" t="s">
        <v>25</v>
      </c>
      <c r="M15" s="12"/>
      <c r="N15" s="128">
        <v>0.109</v>
      </c>
      <c r="O15" s="23" t="s">
        <v>27</v>
      </c>
      <c r="P15" s="6"/>
      <c r="Q15" s="16"/>
      <c r="R15" s="22">
        <v>0.16300000000000001</v>
      </c>
      <c r="S15" s="47" t="s">
        <v>345</v>
      </c>
      <c r="T15" s="30" t="s">
        <v>264</v>
      </c>
      <c r="V15" s="76">
        <v>0.108</v>
      </c>
      <c r="W15" s="69" t="s">
        <v>342</v>
      </c>
      <c r="X15" s="6" t="s">
        <v>262</v>
      </c>
      <c r="Z15" s="72">
        <v>8.8599999999999998E-2</v>
      </c>
      <c r="AA15" s="73" t="s">
        <v>115</v>
      </c>
      <c r="AB15" s="74" t="s">
        <v>116</v>
      </c>
      <c r="AD15" s="63" t="s">
        <v>122</v>
      </c>
      <c r="AE15" s="64" t="s">
        <v>132</v>
      </c>
      <c r="AF15" s="45" t="s">
        <v>133</v>
      </c>
      <c r="AH15" s="13">
        <f>IFERROR(AVERAGE(F15,J15,N15,R15,V15,Z15,AD15),"-")</f>
        <v>0.11592</v>
      </c>
      <c r="AI15" s="141">
        <f t="shared" si="1"/>
        <v>2.4890672951931255E-2</v>
      </c>
      <c r="AJ15" s="18" t="str">
        <f t="shared" si="2"/>
        <v>-</v>
      </c>
      <c r="AK15" s="19">
        <f t="shared" si="3"/>
        <v>48.023355973741062</v>
      </c>
      <c r="AL15" s="19">
        <f t="shared" si="4"/>
        <v>47.219842141928481</v>
      </c>
      <c r="AM15" s="19">
        <f t="shared" si="5"/>
        <v>68.914715600868107</v>
      </c>
      <c r="AN15" s="19">
        <f t="shared" si="6"/>
        <v>46.818085226022191</v>
      </c>
      <c r="AO15" s="19">
        <f t="shared" si="7"/>
        <v>39.024001057440174</v>
      </c>
      <c r="AP15" s="20" t="str">
        <f t="shared" si="8"/>
        <v>-</v>
      </c>
      <c r="AQ15" s="10" t="s">
        <v>72</v>
      </c>
      <c r="AR15" s="18" t="str">
        <f t="shared" ref="AR15:AR28" si="10">IFERROR(IF($AQ15="N",50-AJ15+50,AJ15),"-")</f>
        <v>-</v>
      </c>
      <c r="AS15" s="19">
        <f t="shared" ref="AS15:AS28" si="11">IFERROR(IF($AQ15="N",50-AK15+50,AK15),"-")</f>
        <v>51.976644026258938</v>
      </c>
      <c r="AT15" s="19">
        <f t="shared" ref="AT15:AT28" si="12">IFERROR(IF($AQ15="N",50-AL15+50,AL15),"-")</f>
        <v>52.780157858071519</v>
      </c>
      <c r="AU15" s="19">
        <f t="shared" ref="AU15:AU28" si="13">IFERROR(IF($AQ15="N",50-AM15+50,AM15),"-")</f>
        <v>31.085284399131893</v>
      </c>
      <c r="AV15" s="19">
        <f t="shared" ref="AV15:AV28" si="14">IFERROR(IF($AQ15="N",50-AN15+50,AN15),"-")</f>
        <v>53.181914773977809</v>
      </c>
      <c r="AW15" s="19">
        <f t="shared" ref="AW15:AW28" si="15">IFERROR(IF($AQ15="N",50-AO15+50,AO15),"-")</f>
        <v>60.975998942559826</v>
      </c>
      <c r="AX15" s="20" t="str">
        <f t="shared" ref="AX15:AX28" si="16">IFERROR(IF($AQ15="N",50-AP15+50,AP15),"-")</f>
        <v>-</v>
      </c>
    </row>
    <row r="16" spans="1:50" ht="60" customHeight="1" x14ac:dyDescent="0.2">
      <c r="A16" s="166"/>
      <c r="B16" s="39">
        <v>2</v>
      </c>
      <c r="C16" s="2" t="s">
        <v>325</v>
      </c>
      <c r="D16" s="6" t="s">
        <v>7</v>
      </c>
      <c r="E16" s="16"/>
      <c r="F16" s="22">
        <v>0.19600000000000001</v>
      </c>
      <c r="G16" s="77" t="s">
        <v>328</v>
      </c>
      <c r="H16" s="45" t="s">
        <v>150</v>
      </c>
      <c r="I16" s="12"/>
      <c r="J16" s="22">
        <v>0.29499999999999998</v>
      </c>
      <c r="K16" s="5" t="s">
        <v>34</v>
      </c>
      <c r="L16" s="6"/>
      <c r="M16" s="12"/>
      <c r="N16" s="22">
        <v>0.28000000000000003</v>
      </c>
      <c r="O16" s="5" t="s">
        <v>35</v>
      </c>
      <c r="P16" s="6"/>
      <c r="Q16" s="1"/>
      <c r="R16" s="22">
        <v>0.16700000000000001</v>
      </c>
      <c r="S16" s="47" t="s">
        <v>345</v>
      </c>
      <c r="T16" s="30" t="s">
        <v>263</v>
      </c>
      <c r="V16" s="67">
        <v>0.17299999999999999</v>
      </c>
      <c r="W16" s="69" t="s">
        <v>342</v>
      </c>
      <c r="X16" s="6" t="s">
        <v>261</v>
      </c>
      <c r="Z16" s="56" t="s">
        <v>122</v>
      </c>
      <c r="AA16" s="57"/>
      <c r="AB16" s="6"/>
      <c r="AD16" s="63" t="s">
        <v>122</v>
      </c>
      <c r="AE16" s="57"/>
      <c r="AF16" s="6"/>
      <c r="AH16" s="13">
        <f t="shared" si="0"/>
        <v>0.22220000000000001</v>
      </c>
      <c r="AI16" s="141">
        <f t="shared" si="1"/>
        <v>5.439632340517133E-2</v>
      </c>
      <c r="AJ16" s="18">
        <f t="shared" si="2"/>
        <v>45.183498008707474</v>
      </c>
      <c r="AK16" s="19">
        <f t="shared" si="3"/>
        <v>63.383257441454042</v>
      </c>
      <c r="AL16" s="19">
        <f t="shared" si="4"/>
        <v>60.625718133462144</v>
      </c>
      <c r="AM16" s="19">
        <f t="shared" si="5"/>
        <v>39.852255346589786</v>
      </c>
      <c r="AN16" s="19">
        <f t="shared" si="6"/>
        <v>40.955271069786548</v>
      </c>
      <c r="AO16" s="19" t="str">
        <f t="shared" si="7"/>
        <v>-</v>
      </c>
      <c r="AP16" s="20" t="str">
        <f t="shared" si="8"/>
        <v>-</v>
      </c>
      <c r="AQ16" s="10" t="s">
        <v>72</v>
      </c>
      <c r="AR16" s="18">
        <f t="shared" si="10"/>
        <v>54.816501991292526</v>
      </c>
      <c r="AS16" s="19">
        <f t="shared" si="11"/>
        <v>36.616742558545958</v>
      </c>
      <c r="AT16" s="19">
        <f t="shared" si="12"/>
        <v>39.374281866537856</v>
      </c>
      <c r="AU16" s="19">
        <f t="shared" si="13"/>
        <v>60.147744653410214</v>
      </c>
      <c r="AV16" s="19">
        <f t="shared" si="14"/>
        <v>59.044728930213452</v>
      </c>
      <c r="AW16" s="19" t="str">
        <f t="shared" si="15"/>
        <v>-</v>
      </c>
      <c r="AX16" s="20" t="str">
        <f t="shared" si="16"/>
        <v>-</v>
      </c>
    </row>
    <row r="17" spans="1:50" ht="60" customHeight="1" x14ac:dyDescent="0.2">
      <c r="A17" s="166"/>
      <c r="B17" s="39">
        <v>3</v>
      </c>
      <c r="C17" s="2" t="s">
        <v>323</v>
      </c>
      <c r="D17" s="6" t="s">
        <v>9</v>
      </c>
      <c r="E17" s="16"/>
      <c r="F17" s="22" t="s">
        <v>151</v>
      </c>
      <c r="G17" s="5"/>
      <c r="H17" s="6"/>
      <c r="I17" s="12"/>
      <c r="J17" s="22" t="s">
        <v>151</v>
      </c>
      <c r="K17" s="5"/>
      <c r="L17" s="6"/>
      <c r="M17" s="12"/>
      <c r="N17" s="22" t="s">
        <v>151</v>
      </c>
      <c r="O17" s="5"/>
      <c r="P17" s="6"/>
      <c r="Q17" s="16"/>
      <c r="R17" s="22" t="s">
        <v>155</v>
      </c>
      <c r="S17" s="5"/>
      <c r="T17" s="30" t="s">
        <v>57</v>
      </c>
      <c r="V17" s="67" t="s">
        <v>155</v>
      </c>
      <c r="W17" s="57"/>
      <c r="X17" s="6"/>
      <c r="Z17" s="56" t="s">
        <v>122</v>
      </c>
      <c r="AA17" s="57"/>
      <c r="AB17" s="6"/>
      <c r="AD17" s="78">
        <v>4.7E-2</v>
      </c>
      <c r="AE17" s="77" t="s">
        <v>136</v>
      </c>
      <c r="AF17" s="6" t="s">
        <v>135</v>
      </c>
      <c r="AH17" s="146">
        <f t="shared" si="0"/>
        <v>4.7E-2</v>
      </c>
      <c r="AI17" s="141">
        <f t="shared" si="1"/>
        <v>0</v>
      </c>
      <c r="AJ17" s="18" t="str">
        <f t="shared" si="2"/>
        <v>-</v>
      </c>
      <c r="AK17" s="19" t="str">
        <f t="shared" si="3"/>
        <v>-</v>
      </c>
      <c r="AL17" s="19" t="str">
        <f t="shared" si="4"/>
        <v>-</v>
      </c>
      <c r="AM17" s="19" t="str">
        <f t="shared" si="5"/>
        <v>-</v>
      </c>
      <c r="AN17" s="19" t="str">
        <f t="shared" si="6"/>
        <v>-</v>
      </c>
      <c r="AO17" s="19" t="str">
        <f t="shared" si="7"/>
        <v>-</v>
      </c>
      <c r="AP17" s="20" t="str">
        <f t="shared" si="8"/>
        <v>-</v>
      </c>
      <c r="AR17" s="18" t="str">
        <f t="shared" si="10"/>
        <v>-</v>
      </c>
      <c r="AS17" s="19" t="str">
        <f t="shared" si="11"/>
        <v>-</v>
      </c>
      <c r="AT17" s="19" t="str">
        <f t="shared" si="12"/>
        <v>-</v>
      </c>
      <c r="AU17" s="19" t="str">
        <f t="shared" si="13"/>
        <v>-</v>
      </c>
      <c r="AV17" s="19" t="str">
        <f t="shared" si="14"/>
        <v>-</v>
      </c>
      <c r="AW17" s="19" t="str">
        <f t="shared" si="15"/>
        <v>-</v>
      </c>
      <c r="AX17" s="20" t="str">
        <f t="shared" si="16"/>
        <v>-</v>
      </c>
    </row>
    <row r="18" spans="1:50" ht="60" customHeight="1" x14ac:dyDescent="0.2">
      <c r="A18" s="166"/>
      <c r="B18" s="39">
        <v>4</v>
      </c>
      <c r="C18" s="2" t="s">
        <v>322</v>
      </c>
      <c r="D18" s="6" t="s">
        <v>6</v>
      </c>
      <c r="E18" s="16"/>
      <c r="F18" s="24">
        <v>5.2712581762216236E-2</v>
      </c>
      <c r="G18" s="47" t="s">
        <v>81</v>
      </c>
      <c r="H18" s="86" t="s">
        <v>220</v>
      </c>
      <c r="I18" s="12"/>
      <c r="J18" s="111" t="s">
        <v>151</v>
      </c>
      <c r="K18" s="100"/>
      <c r="L18" s="25"/>
      <c r="M18" s="12"/>
      <c r="N18" s="22" t="s">
        <v>151</v>
      </c>
      <c r="O18" s="26"/>
      <c r="P18" s="6"/>
      <c r="Q18" s="16"/>
      <c r="R18" s="22">
        <v>0.22600000000000001</v>
      </c>
      <c r="S18" s="47" t="s">
        <v>345</v>
      </c>
      <c r="T18" s="30" t="s">
        <v>244</v>
      </c>
      <c r="V18" s="67">
        <v>5.1999999999999998E-2</v>
      </c>
      <c r="W18" s="70" t="s">
        <v>102</v>
      </c>
      <c r="X18" s="6"/>
      <c r="Z18" s="67">
        <v>8.9999999999999993E-3</v>
      </c>
      <c r="AA18" s="65" t="s">
        <v>108</v>
      </c>
      <c r="AB18" s="75" t="s">
        <v>125</v>
      </c>
      <c r="AD18" s="63" t="s">
        <v>122</v>
      </c>
      <c r="AE18" s="70"/>
      <c r="AF18" s="6"/>
      <c r="AH18" s="146">
        <f>IFERROR(AVERAGE(F18,J18,N18,R18,V18,Z18,AD18),"-")</f>
        <v>8.4928145440554062E-2</v>
      </c>
      <c r="AI18" s="141">
        <f t="shared" si="1"/>
        <v>8.3349350213650003E-2</v>
      </c>
      <c r="AJ18" s="18">
        <f t="shared" si="2"/>
        <v>46.134875245486683</v>
      </c>
      <c r="AK18" s="19" t="str">
        <f t="shared" si="3"/>
        <v>-</v>
      </c>
      <c r="AL18" s="19" t="str">
        <f t="shared" si="4"/>
        <v>-</v>
      </c>
      <c r="AM18" s="19">
        <f t="shared" si="5"/>
        <v>66.925369447732393</v>
      </c>
      <c r="AN18" s="19">
        <f t="shared" si="6"/>
        <v>46.049381866067449</v>
      </c>
      <c r="AO18" s="19">
        <f t="shared" si="7"/>
        <v>40.890373440713468</v>
      </c>
      <c r="AP18" s="20" t="str">
        <f t="shared" si="8"/>
        <v>-</v>
      </c>
      <c r="AQ18" s="10" t="s">
        <v>72</v>
      </c>
      <c r="AR18" s="18">
        <f t="shared" si="10"/>
        <v>53.865124754513317</v>
      </c>
      <c r="AS18" s="19" t="str">
        <f t="shared" si="11"/>
        <v>-</v>
      </c>
      <c r="AT18" s="19" t="str">
        <f t="shared" si="12"/>
        <v>-</v>
      </c>
      <c r="AU18" s="19">
        <f t="shared" si="13"/>
        <v>33.074630552267607</v>
      </c>
      <c r="AV18" s="19">
        <f t="shared" si="14"/>
        <v>53.950618133932551</v>
      </c>
      <c r="AW18" s="19">
        <f t="shared" si="15"/>
        <v>59.109626559286532</v>
      </c>
      <c r="AX18" s="20" t="str">
        <f t="shared" si="16"/>
        <v>-</v>
      </c>
    </row>
    <row r="19" spans="1:50" ht="60" customHeight="1" x14ac:dyDescent="0.2">
      <c r="A19" s="166"/>
      <c r="B19" s="39">
        <v>5</v>
      </c>
      <c r="C19" s="79" t="s">
        <v>321</v>
      </c>
      <c r="D19" s="6" t="s">
        <v>8</v>
      </c>
      <c r="E19" s="16"/>
      <c r="F19" s="22">
        <v>0.22487613415881774</v>
      </c>
      <c r="G19" s="5" t="s">
        <v>59</v>
      </c>
      <c r="H19" s="6" t="s">
        <v>356</v>
      </c>
      <c r="I19" s="12"/>
      <c r="J19" s="22">
        <v>0.438</v>
      </c>
      <c r="K19" s="57" t="s">
        <v>225</v>
      </c>
      <c r="L19" s="86" t="s">
        <v>226</v>
      </c>
      <c r="M19" s="12"/>
      <c r="N19" s="22">
        <v>0.25700000000000001</v>
      </c>
      <c r="O19" s="5" t="s">
        <v>36</v>
      </c>
      <c r="P19" s="6" t="s">
        <v>32</v>
      </c>
      <c r="Q19" s="1"/>
      <c r="R19" s="22">
        <v>0.219</v>
      </c>
      <c r="S19" s="130" t="s">
        <v>242</v>
      </c>
      <c r="T19" s="91" t="s">
        <v>241</v>
      </c>
      <c r="V19" s="67">
        <v>0.13800000000000001</v>
      </c>
      <c r="W19" s="69" t="s">
        <v>342</v>
      </c>
      <c r="X19" s="91" t="s">
        <v>257</v>
      </c>
      <c r="Z19" s="67">
        <v>0.33800000000000002</v>
      </c>
      <c r="AA19" s="65" t="s">
        <v>108</v>
      </c>
      <c r="AB19" s="6" t="s">
        <v>346</v>
      </c>
      <c r="AD19" s="67">
        <v>0.46</v>
      </c>
      <c r="AE19" s="69" t="s">
        <v>139</v>
      </c>
      <c r="AF19" s="6" t="s">
        <v>346</v>
      </c>
      <c r="AH19" s="146">
        <f t="shared" si="0"/>
        <v>0.29641087630840257</v>
      </c>
      <c r="AI19" s="141">
        <f t="shared" si="1"/>
        <v>0.11103115557407983</v>
      </c>
      <c r="AJ19" s="18">
        <f t="shared" si="2"/>
        <v>43.55723699535335</v>
      </c>
      <c r="AK19" s="19">
        <f t="shared" si="3"/>
        <v>62.752197611518987</v>
      </c>
      <c r="AL19" s="19">
        <f t="shared" si="4"/>
        <v>46.450466888808727</v>
      </c>
      <c r="AM19" s="19">
        <f t="shared" si="5"/>
        <v>43.028004085145803</v>
      </c>
      <c r="AN19" s="19">
        <f t="shared" si="6"/>
        <v>35.7327544247064</v>
      </c>
      <c r="AO19" s="19">
        <f t="shared" si="7"/>
        <v>53.745716549248129</v>
      </c>
      <c r="AP19" s="20">
        <f t="shared" si="8"/>
        <v>64.733623445218583</v>
      </c>
      <c r="AR19" s="18">
        <f t="shared" si="10"/>
        <v>43.55723699535335</v>
      </c>
      <c r="AS19" s="19">
        <f t="shared" si="11"/>
        <v>62.752197611518987</v>
      </c>
      <c r="AT19" s="19">
        <f t="shared" si="12"/>
        <v>46.450466888808727</v>
      </c>
      <c r="AU19" s="19">
        <f t="shared" si="13"/>
        <v>43.028004085145803</v>
      </c>
      <c r="AV19" s="19">
        <f t="shared" si="14"/>
        <v>35.7327544247064</v>
      </c>
      <c r="AW19" s="19">
        <f t="shared" si="15"/>
        <v>53.745716549248129</v>
      </c>
      <c r="AX19" s="20">
        <f t="shared" si="16"/>
        <v>64.733623445218583</v>
      </c>
    </row>
    <row r="20" spans="1:50" ht="60" customHeight="1" x14ac:dyDescent="0.2">
      <c r="A20" s="166"/>
      <c r="B20" s="39">
        <v>6</v>
      </c>
      <c r="C20" s="79" t="s">
        <v>320</v>
      </c>
      <c r="D20" s="6" t="s">
        <v>2</v>
      </c>
      <c r="E20" s="16"/>
      <c r="F20" s="31">
        <v>0.85899999999999999</v>
      </c>
      <c r="G20" s="48" t="s">
        <v>216</v>
      </c>
      <c r="H20" s="6" t="s">
        <v>71</v>
      </c>
      <c r="I20" s="12"/>
      <c r="J20" s="22">
        <v>0.10100000000000001</v>
      </c>
      <c r="K20" s="5" t="s">
        <v>23</v>
      </c>
      <c r="L20" s="124" t="s">
        <v>28</v>
      </c>
      <c r="M20" s="12"/>
      <c r="N20" s="22">
        <v>0.91</v>
      </c>
      <c r="O20" s="5" t="s">
        <v>29</v>
      </c>
      <c r="P20" s="6" t="s">
        <v>30</v>
      </c>
      <c r="R20" s="22">
        <v>0.14199999999999999</v>
      </c>
      <c r="S20" s="64" t="s">
        <v>240</v>
      </c>
      <c r="T20" s="92" t="s">
        <v>243</v>
      </c>
      <c r="V20" s="67" t="s">
        <v>155</v>
      </c>
      <c r="W20" s="68"/>
      <c r="X20" s="6"/>
      <c r="Z20" s="67">
        <v>0.23799999999999999</v>
      </c>
      <c r="AA20" s="65" t="s">
        <v>108</v>
      </c>
      <c r="AB20" s="45" t="s">
        <v>329</v>
      </c>
      <c r="AD20" s="67" t="s">
        <v>155</v>
      </c>
      <c r="AE20" s="68"/>
      <c r="AF20" s="6"/>
      <c r="AH20" s="146">
        <f t="shared" si="0"/>
        <v>0.45</v>
      </c>
      <c r="AI20" s="141">
        <f t="shared" si="1"/>
        <v>0.35790780935877881</v>
      </c>
      <c r="AJ20" s="18">
        <f t="shared" si="2"/>
        <v>61.427523773028511</v>
      </c>
      <c r="AK20" s="19">
        <f t="shared" si="3"/>
        <v>40.248885582427995</v>
      </c>
      <c r="AL20" s="19">
        <f t="shared" si="4"/>
        <v>62.852471725166538</v>
      </c>
      <c r="AM20" s="19">
        <f t="shared" si="5"/>
        <v>41.394431975323272</v>
      </c>
      <c r="AN20" s="19" t="str">
        <f t="shared" si="6"/>
        <v>-</v>
      </c>
      <c r="AO20" s="19">
        <f t="shared" si="7"/>
        <v>44.076686944053684</v>
      </c>
      <c r="AP20" s="20" t="str">
        <f t="shared" si="8"/>
        <v>-</v>
      </c>
      <c r="AR20" s="18">
        <f t="shared" si="10"/>
        <v>61.427523773028511</v>
      </c>
      <c r="AS20" s="19">
        <f t="shared" si="11"/>
        <v>40.248885582427995</v>
      </c>
      <c r="AT20" s="19">
        <f t="shared" si="12"/>
        <v>62.852471725166538</v>
      </c>
      <c r="AU20" s="19">
        <f t="shared" si="13"/>
        <v>41.394431975323272</v>
      </c>
      <c r="AV20" s="19" t="str">
        <f t="shared" si="14"/>
        <v>-</v>
      </c>
      <c r="AW20" s="19">
        <f t="shared" si="15"/>
        <v>44.076686944053684</v>
      </c>
      <c r="AX20" s="20" t="str">
        <f t="shared" si="16"/>
        <v>-</v>
      </c>
    </row>
    <row r="21" spans="1:50" ht="60" customHeight="1" x14ac:dyDescent="0.2">
      <c r="A21" s="166"/>
      <c r="B21" s="39">
        <v>7</v>
      </c>
      <c r="C21" s="2" t="s">
        <v>4</v>
      </c>
      <c r="D21" s="6" t="s">
        <v>5</v>
      </c>
      <c r="E21" s="16"/>
      <c r="F21" s="24">
        <v>0.8423611103166222</v>
      </c>
      <c r="G21" s="5" t="s">
        <v>61</v>
      </c>
      <c r="H21" s="6" t="s">
        <v>60</v>
      </c>
      <c r="I21" s="12"/>
      <c r="J21" s="22">
        <v>0.92100000000000004</v>
      </c>
      <c r="K21" s="57" t="s">
        <v>227</v>
      </c>
      <c r="L21" s="86" t="s">
        <v>226</v>
      </c>
      <c r="M21" s="12"/>
      <c r="N21" s="22">
        <v>0.92200000000000004</v>
      </c>
      <c r="O21" s="5" t="s">
        <v>37</v>
      </c>
      <c r="P21" s="6" t="s">
        <v>75</v>
      </c>
      <c r="Q21" s="16"/>
      <c r="R21" s="22" t="s">
        <v>155</v>
      </c>
      <c r="S21" s="5"/>
      <c r="T21" s="30"/>
      <c r="V21" s="66">
        <v>0.84799999999999998</v>
      </c>
      <c r="W21" s="70" t="s">
        <v>102</v>
      </c>
      <c r="X21" s="6" t="s">
        <v>103</v>
      </c>
      <c r="Z21" s="66">
        <v>0.84599999999999997</v>
      </c>
      <c r="AA21" s="65" t="s">
        <v>108</v>
      </c>
      <c r="AB21" s="6" t="s">
        <v>124</v>
      </c>
      <c r="AD21" s="66">
        <v>0.85</v>
      </c>
      <c r="AE21" s="77" t="s">
        <v>134</v>
      </c>
      <c r="AF21" s="6" t="s">
        <v>138</v>
      </c>
      <c r="AH21" s="146">
        <f t="shared" si="0"/>
        <v>0.87156018505277022</v>
      </c>
      <c r="AI21" s="141">
        <f t="shared" si="1"/>
        <v>3.538903586926468E-2</v>
      </c>
      <c r="AJ21" s="18">
        <f t="shared" si="2"/>
        <v>41.749118330316719</v>
      </c>
      <c r="AK21" s="19">
        <f t="shared" si="3"/>
        <v>63.970376341947258</v>
      </c>
      <c r="AL21" s="19">
        <f t="shared" si="4"/>
        <v>64.252949736626405</v>
      </c>
      <c r="AM21" s="19" t="str">
        <f t="shared" si="5"/>
        <v>-</v>
      </c>
      <c r="AN21" s="19">
        <f t="shared" si="6"/>
        <v>43.342518530369958</v>
      </c>
      <c r="AO21" s="19">
        <f t="shared" si="7"/>
        <v>42.777371741011677</v>
      </c>
      <c r="AP21" s="20">
        <f t="shared" si="8"/>
        <v>43.907665319728238</v>
      </c>
      <c r="AR21" s="18">
        <f t="shared" si="10"/>
        <v>41.749118330316719</v>
      </c>
      <c r="AS21" s="19">
        <f t="shared" si="11"/>
        <v>63.970376341947258</v>
      </c>
      <c r="AT21" s="19">
        <f t="shared" si="12"/>
        <v>64.252949736626405</v>
      </c>
      <c r="AU21" s="19" t="str">
        <f t="shared" si="13"/>
        <v>-</v>
      </c>
      <c r="AV21" s="19">
        <f t="shared" si="14"/>
        <v>43.342518530369958</v>
      </c>
      <c r="AW21" s="19">
        <f t="shared" si="15"/>
        <v>42.777371741011677</v>
      </c>
      <c r="AX21" s="20">
        <f t="shared" si="16"/>
        <v>43.907665319728238</v>
      </c>
    </row>
    <row r="22" spans="1:50" s="1" customFormat="1" ht="60" customHeight="1" x14ac:dyDescent="0.2">
      <c r="A22" s="163" t="s">
        <v>334</v>
      </c>
      <c r="B22" s="39">
        <v>1</v>
      </c>
      <c r="C22" s="2" t="s">
        <v>64</v>
      </c>
      <c r="D22" s="6"/>
      <c r="E22" s="12"/>
      <c r="F22" s="27">
        <v>26.35</v>
      </c>
      <c r="G22" s="23" t="s">
        <v>31</v>
      </c>
      <c r="H22" s="6" t="s">
        <v>66</v>
      </c>
      <c r="I22" s="12"/>
      <c r="J22" s="84">
        <v>17.940000000000001</v>
      </c>
      <c r="K22" s="23" t="s">
        <v>31</v>
      </c>
      <c r="L22" s="6" t="s">
        <v>66</v>
      </c>
      <c r="M22" s="12"/>
      <c r="N22" s="84">
        <v>23.57</v>
      </c>
      <c r="O22" s="23" t="s">
        <v>31</v>
      </c>
      <c r="P22" s="6" t="s">
        <v>66</v>
      </c>
      <c r="Q22" s="12"/>
      <c r="R22" s="84">
        <v>18.059999999999999</v>
      </c>
      <c r="S22" s="23" t="s">
        <v>31</v>
      </c>
      <c r="T22" s="30"/>
      <c r="V22" s="170">
        <v>19.5</v>
      </c>
      <c r="W22" s="50" t="s">
        <v>31</v>
      </c>
      <c r="X22" s="6">
        <v>2019</v>
      </c>
      <c r="Z22" s="56">
        <v>19.600000000000001</v>
      </c>
      <c r="AA22" s="50" t="s">
        <v>31</v>
      </c>
      <c r="AB22" s="6">
        <v>2019</v>
      </c>
      <c r="AD22" s="56">
        <v>17.77</v>
      </c>
      <c r="AE22" s="50" t="s">
        <v>31</v>
      </c>
      <c r="AF22" s="6">
        <v>2019</v>
      </c>
      <c r="AG22" s="55"/>
      <c r="AH22" s="147">
        <f t="shared" si="0"/>
        <v>20.398571428571433</v>
      </c>
      <c r="AI22" s="142">
        <f t="shared" si="1"/>
        <v>3.0553345786926513</v>
      </c>
      <c r="AJ22" s="18">
        <f t="shared" si="2"/>
        <v>69.478811299203528</v>
      </c>
      <c r="AK22" s="19">
        <f t="shared" si="3"/>
        <v>41.953184290463433</v>
      </c>
      <c r="AL22" s="19">
        <f t="shared" si="4"/>
        <v>60.379971455648537</v>
      </c>
      <c r="AM22" s="19">
        <f t="shared" si="5"/>
        <v>42.345939967163638</v>
      </c>
      <c r="AN22" s="19">
        <f t="shared" si="6"/>
        <v>47.059008087566227</v>
      </c>
      <c r="AO22" s="19">
        <f t="shared" si="7"/>
        <v>47.386304484816414</v>
      </c>
      <c r="AP22" s="20">
        <f t="shared" si="8"/>
        <v>41.396780415138124</v>
      </c>
      <c r="AQ22" s="12"/>
      <c r="AR22" s="18">
        <f t="shared" si="10"/>
        <v>69.478811299203528</v>
      </c>
      <c r="AS22" s="19">
        <f t="shared" si="11"/>
        <v>41.953184290463433</v>
      </c>
      <c r="AT22" s="19">
        <f t="shared" si="12"/>
        <v>60.379971455648537</v>
      </c>
      <c r="AU22" s="19">
        <f t="shared" si="13"/>
        <v>42.345939967163638</v>
      </c>
      <c r="AV22" s="19">
        <f t="shared" si="14"/>
        <v>47.059008087566227</v>
      </c>
      <c r="AW22" s="19">
        <f t="shared" si="15"/>
        <v>47.386304484816414</v>
      </c>
      <c r="AX22" s="20">
        <f t="shared" si="16"/>
        <v>41.396780415138124</v>
      </c>
    </row>
    <row r="23" spans="1:50" s="1" customFormat="1" ht="60" customHeight="1" x14ac:dyDescent="0.2">
      <c r="A23" s="163"/>
      <c r="B23" s="39">
        <v>2</v>
      </c>
      <c r="C23" s="2" t="s">
        <v>65</v>
      </c>
      <c r="D23" s="6"/>
      <c r="E23" s="12"/>
      <c r="F23" s="138">
        <v>20.39</v>
      </c>
      <c r="G23" s="23" t="s">
        <v>31</v>
      </c>
      <c r="H23" s="6" t="s">
        <v>66</v>
      </c>
      <c r="I23" s="12"/>
      <c r="J23" s="139">
        <v>13.35</v>
      </c>
      <c r="K23" s="23" t="s">
        <v>31</v>
      </c>
      <c r="L23" s="6" t="s">
        <v>66</v>
      </c>
      <c r="M23" s="12"/>
      <c r="N23" s="139">
        <v>17.96</v>
      </c>
      <c r="O23" s="23" t="s">
        <v>31</v>
      </c>
      <c r="P23" s="6" t="s">
        <v>66</v>
      </c>
      <c r="Q23" s="12"/>
      <c r="R23" s="139">
        <v>13.59</v>
      </c>
      <c r="S23" s="23" t="s">
        <v>31</v>
      </c>
      <c r="T23" s="30"/>
      <c r="V23" s="137">
        <v>14.63</v>
      </c>
      <c r="W23" s="50" t="s">
        <v>31</v>
      </c>
      <c r="X23" s="6">
        <v>2019</v>
      </c>
      <c r="Z23" s="95">
        <v>14.76</v>
      </c>
      <c r="AA23" s="50" t="s">
        <v>31</v>
      </c>
      <c r="AB23" s="6">
        <v>2019</v>
      </c>
      <c r="AD23" s="95">
        <v>13.41</v>
      </c>
      <c r="AE23" s="50" t="s">
        <v>31</v>
      </c>
      <c r="AF23" s="6">
        <v>2019</v>
      </c>
      <c r="AG23" s="55"/>
      <c r="AH23" s="147">
        <f t="shared" si="0"/>
        <v>15.441428571428572</v>
      </c>
      <c r="AI23" s="142">
        <f>IFERROR(_xlfn.STDEV.P(N23,F23,J23,R23,V23,Z23,AD23),"-")</f>
        <v>2.5037938560251649</v>
      </c>
      <c r="AJ23" s="18">
        <f t="shared" si="2"/>
        <v>69.764292562117745</v>
      </c>
      <c r="AK23" s="19">
        <f t="shared" si="3"/>
        <v>41.646961804001037</v>
      </c>
      <c r="AL23" s="19">
        <f t="shared" si="4"/>
        <v>60.059020723733717</v>
      </c>
      <c r="AM23" s="19">
        <f t="shared" si="5"/>
        <v>42.605507170755018</v>
      </c>
      <c r="AN23" s="19">
        <f t="shared" si="6"/>
        <v>46.75920376002226</v>
      </c>
      <c r="AO23" s="19">
        <f t="shared" si="7"/>
        <v>47.278415833680661</v>
      </c>
      <c r="AP23" s="20">
        <f t="shared" si="8"/>
        <v>41.886598145689533</v>
      </c>
      <c r="AQ23" s="12"/>
      <c r="AR23" s="18">
        <f t="shared" si="10"/>
        <v>69.764292562117745</v>
      </c>
      <c r="AS23" s="19">
        <f t="shared" si="11"/>
        <v>41.646961804001037</v>
      </c>
      <c r="AT23" s="19">
        <f t="shared" si="12"/>
        <v>60.059020723733717</v>
      </c>
      <c r="AU23" s="19">
        <f t="shared" si="13"/>
        <v>42.605507170755018</v>
      </c>
      <c r="AV23" s="19">
        <f t="shared" si="14"/>
        <v>46.75920376002226</v>
      </c>
      <c r="AW23" s="19">
        <f t="shared" si="15"/>
        <v>47.278415833680661</v>
      </c>
      <c r="AX23" s="20">
        <f t="shared" si="16"/>
        <v>41.886598145689533</v>
      </c>
    </row>
    <row r="24" spans="1:50" s="29" customFormat="1" ht="60" customHeight="1" x14ac:dyDescent="0.2">
      <c r="A24" s="163"/>
      <c r="B24" s="39">
        <v>3</v>
      </c>
      <c r="C24" s="3" t="s">
        <v>12</v>
      </c>
      <c r="D24" s="6" t="s">
        <v>13</v>
      </c>
      <c r="E24" s="12"/>
      <c r="F24" s="84">
        <v>8.3000000000000007</v>
      </c>
      <c r="G24" s="5" t="s">
        <v>78</v>
      </c>
      <c r="H24" s="6">
        <v>2019</v>
      </c>
      <c r="I24" s="12"/>
      <c r="J24" s="84">
        <v>24.8</v>
      </c>
      <c r="K24" s="5" t="s">
        <v>62</v>
      </c>
      <c r="L24" s="6"/>
      <c r="M24" s="12"/>
      <c r="N24" s="84">
        <v>13.7</v>
      </c>
      <c r="O24" s="5" t="s">
        <v>62</v>
      </c>
      <c r="P24" s="6"/>
      <c r="Q24" s="12"/>
      <c r="R24" s="84">
        <v>24.9</v>
      </c>
      <c r="S24" s="50" t="s">
        <v>78</v>
      </c>
      <c r="T24" s="6">
        <v>2019</v>
      </c>
      <c r="U24" s="28"/>
      <c r="V24" s="170">
        <v>18.399999999999999</v>
      </c>
      <c r="W24" s="50" t="s">
        <v>78</v>
      </c>
      <c r="X24" s="6">
        <v>2019</v>
      </c>
      <c r="Y24" s="28"/>
      <c r="Z24" s="56">
        <v>21.2</v>
      </c>
      <c r="AA24" s="50" t="s">
        <v>78</v>
      </c>
      <c r="AB24" s="6">
        <v>2019</v>
      </c>
      <c r="AC24" s="28"/>
      <c r="AD24" s="56">
        <v>24.5</v>
      </c>
      <c r="AE24" s="50" t="s">
        <v>78</v>
      </c>
      <c r="AF24" s="6">
        <v>2019</v>
      </c>
      <c r="AG24" s="59"/>
      <c r="AH24" s="147">
        <f t="shared" si="0"/>
        <v>19.400000000000002</v>
      </c>
      <c r="AI24" s="142">
        <f t="shared" si="1"/>
        <v>5.9204246951910902</v>
      </c>
      <c r="AJ24" s="18">
        <f t="shared" si="2"/>
        <v>31.251345010745496</v>
      </c>
      <c r="AK24" s="19">
        <f t="shared" si="3"/>
        <v>59.120967292069757</v>
      </c>
      <c r="AL24" s="19">
        <f t="shared" si="4"/>
        <v>40.372312302815253</v>
      </c>
      <c r="AM24" s="19">
        <f t="shared" si="5"/>
        <v>59.289874093774749</v>
      </c>
      <c r="AN24" s="19">
        <f t="shared" si="6"/>
        <v>48.310931982950038</v>
      </c>
      <c r="AO24" s="19">
        <f t="shared" si="7"/>
        <v>53.040322430689912</v>
      </c>
      <c r="AP24" s="20">
        <f t="shared" si="8"/>
        <v>58.614246886954767</v>
      </c>
      <c r="AQ24" s="10" t="s">
        <v>72</v>
      </c>
      <c r="AR24" s="18">
        <f t="shared" si="10"/>
        <v>68.748654989254504</v>
      </c>
      <c r="AS24" s="19">
        <f t="shared" si="11"/>
        <v>40.879032707930243</v>
      </c>
      <c r="AT24" s="19">
        <f t="shared" si="12"/>
        <v>59.627687697184747</v>
      </c>
      <c r="AU24" s="19">
        <f t="shared" si="13"/>
        <v>40.710125906225251</v>
      </c>
      <c r="AV24" s="19">
        <f t="shared" si="14"/>
        <v>51.689068017049962</v>
      </c>
      <c r="AW24" s="19">
        <f t="shared" si="15"/>
        <v>46.959677569310088</v>
      </c>
      <c r="AX24" s="20">
        <f t="shared" si="16"/>
        <v>41.385753113045233</v>
      </c>
    </row>
    <row r="25" spans="1:50" ht="60" customHeight="1" x14ac:dyDescent="0.2">
      <c r="A25" s="163"/>
      <c r="B25" s="39">
        <v>4</v>
      </c>
      <c r="C25" s="2" t="s">
        <v>211</v>
      </c>
      <c r="D25" s="6" t="s">
        <v>10</v>
      </c>
      <c r="E25" s="16"/>
      <c r="F25" s="27">
        <v>17.698400997409809</v>
      </c>
      <c r="G25" s="5" t="s">
        <v>77</v>
      </c>
      <c r="H25" s="6" t="s">
        <v>354</v>
      </c>
      <c r="I25" s="12"/>
      <c r="J25" s="123">
        <v>5.8076243384796742</v>
      </c>
      <c r="K25" s="69" t="s">
        <v>180</v>
      </c>
      <c r="L25" s="6" t="s">
        <v>353</v>
      </c>
      <c r="M25" s="12"/>
      <c r="N25" s="123">
        <v>11.509315284134765</v>
      </c>
      <c r="O25" s="69" t="s">
        <v>180</v>
      </c>
      <c r="P25" s="6" t="s">
        <v>353</v>
      </c>
      <c r="Q25" s="16"/>
      <c r="R25" s="27">
        <v>5.2635019773307912</v>
      </c>
      <c r="S25" s="69" t="s">
        <v>180</v>
      </c>
      <c r="T25" s="6" t="s">
        <v>353</v>
      </c>
      <c r="V25" s="151">
        <v>15.7</v>
      </c>
      <c r="W25" s="69" t="s">
        <v>180</v>
      </c>
      <c r="X25" s="6" t="s">
        <v>353</v>
      </c>
      <c r="Z25" s="95">
        <v>22.043789479713183</v>
      </c>
      <c r="AA25" s="69" t="s">
        <v>180</v>
      </c>
      <c r="AB25" s="6" t="s">
        <v>353</v>
      </c>
      <c r="AD25" s="95">
        <v>2.94</v>
      </c>
      <c r="AE25" s="65" t="s">
        <v>137</v>
      </c>
      <c r="AF25" s="74" t="s">
        <v>355</v>
      </c>
      <c r="AH25" s="147">
        <f t="shared" si="0"/>
        <v>11.566090296724031</v>
      </c>
      <c r="AI25" s="142">
        <f t="shared" si="1"/>
        <v>6.6737420543831796</v>
      </c>
      <c r="AJ25" s="18">
        <f t="shared" si="2"/>
        <v>59.188713993910206</v>
      </c>
      <c r="AK25" s="19">
        <f t="shared" si="3"/>
        <v>41.371458604004161</v>
      </c>
      <c r="AL25" s="19">
        <f t="shared" si="4"/>
        <v>49.914927768968866</v>
      </c>
      <c r="AM25" s="19">
        <f t="shared" si="5"/>
        <v>40.556140366177587</v>
      </c>
      <c r="AN25" s="19">
        <f t="shared" si="6"/>
        <v>56.194290503872409</v>
      </c>
      <c r="AO25" s="19">
        <f t="shared" si="7"/>
        <v>65.699886357021569</v>
      </c>
      <c r="AP25" s="20">
        <f t="shared" si="8"/>
        <v>37.074582406045209</v>
      </c>
      <c r="AQ25" s="10" t="s">
        <v>72</v>
      </c>
      <c r="AR25" s="18">
        <f t="shared" si="10"/>
        <v>40.811286006089794</v>
      </c>
      <c r="AS25" s="19">
        <f t="shared" si="11"/>
        <v>58.628541395995839</v>
      </c>
      <c r="AT25" s="19">
        <f t="shared" si="12"/>
        <v>50.085072231031134</v>
      </c>
      <c r="AU25" s="19">
        <f t="shared" si="13"/>
        <v>59.443859633822413</v>
      </c>
      <c r="AV25" s="19">
        <f t="shared" si="14"/>
        <v>43.805709496127591</v>
      </c>
      <c r="AW25" s="19">
        <f t="shared" si="15"/>
        <v>34.300113642978431</v>
      </c>
      <c r="AX25" s="20">
        <f t="shared" si="16"/>
        <v>62.925417593954791</v>
      </c>
    </row>
    <row r="26" spans="1:50" ht="60" customHeight="1" x14ac:dyDescent="0.2">
      <c r="A26" s="163"/>
      <c r="B26" s="39">
        <v>5</v>
      </c>
      <c r="C26" s="2" t="s">
        <v>157</v>
      </c>
      <c r="D26" s="6"/>
      <c r="E26" s="16"/>
      <c r="F26" s="22">
        <v>0.14499999999999999</v>
      </c>
      <c r="G26" s="97" t="s">
        <v>216</v>
      </c>
      <c r="H26" s="6" t="s">
        <v>76</v>
      </c>
      <c r="I26" s="12"/>
      <c r="J26" s="24">
        <v>0.22600000000000001</v>
      </c>
      <c r="K26" s="5" t="s">
        <v>38</v>
      </c>
      <c r="L26" s="133" t="s">
        <v>283</v>
      </c>
      <c r="M26" s="12"/>
      <c r="N26" s="24">
        <v>0.08</v>
      </c>
      <c r="O26" s="5" t="s">
        <v>39</v>
      </c>
      <c r="P26" s="115" t="s">
        <v>284</v>
      </c>
      <c r="Q26" s="16"/>
      <c r="R26" s="22" t="s">
        <v>155</v>
      </c>
      <c r="S26" s="5"/>
      <c r="T26" s="30"/>
      <c r="V26" s="66">
        <v>0.17</v>
      </c>
      <c r="W26" s="70" t="s">
        <v>104</v>
      </c>
      <c r="X26" s="74" t="s">
        <v>350</v>
      </c>
      <c r="Z26" s="66">
        <v>0.15</v>
      </c>
      <c r="AA26" s="65" t="s">
        <v>108</v>
      </c>
      <c r="AB26" s="74" t="s">
        <v>285</v>
      </c>
      <c r="AD26" s="66">
        <v>0.217</v>
      </c>
      <c r="AE26" s="69" t="s">
        <v>139</v>
      </c>
      <c r="AF26" s="74" t="s">
        <v>285</v>
      </c>
      <c r="AH26" s="146">
        <f t="shared" si="0"/>
        <v>0.16466666666666666</v>
      </c>
      <c r="AI26" s="141">
        <f t="shared" si="1"/>
        <v>4.8818257058422569E-2</v>
      </c>
      <c r="AJ26" s="18">
        <f t="shared" si="2"/>
        <v>45.971452515576118</v>
      </c>
      <c r="AK26" s="19">
        <f t="shared" si="3"/>
        <v>62.563605714135498</v>
      </c>
      <c r="AL26" s="19">
        <f t="shared" si="4"/>
        <v>32.656761677226001</v>
      </c>
      <c r="AM26" s="19" t="str">
        <f t="shared" si="5"/>
        <v>-</v>
      </c>
      <c r="AN26" s="19">
        <f t="shared" si="6"/>
        <v>51.092487453403095</v>
      </c>
      <c r="AO26" s="19">
        <f t="shared" si="7"/>
        <v>46.995659503141511</v>
      </c>
      <c r="AP26" s="20">
        <f t="shared" si="8"/>
        <v>60.720033136517792</v>
      </c>
      <c r="AQ26" s="10" t="s">
        <v>72</v>
      </c>
      <c r="AR26" s="18">
        <f t="shared" ref="AR26:AR27" si="17">IFERROR(IF($AQ26="N",50-AJ26+50,AJ26),"-")</f>
        <v>54.028547484423882</v>
      </c>
      <c r="AS26" s="19">
        <f t="shared" ref="AS26:AS27" si="18">IFERROR(IF($AQ26="N",50-AK26+50,AK26),"-")</f>
        <v>37.436394285864502</v>
      </c>
      <c r="AT26" s="19">
        <f t="shared" ref="AT26:AT27" si="19">IFERROR(IF($AQ26="N",50-AL26+50,AL26),"-")</f>
        <v>67.343238322773999</v>
      </c>
      <c r="AU26" s="19" t="str">
        <f t="shared" ref="AU26:AU27" si="20">IFERROR(IF($AQ26="N",50-AM26+50,AM26),"-")</f>
        <v>-</v>
      </c>
      <c r="AV26" s="19">
        <f t="shared" ref="AV26:AV27" si="21">IFERROR(IF($AQ26="N",50-AN26+50,AN26),"-")</f>
        <v>48.907512546596905</v>
      </c>
      <c r="AW26" s="19">
        <f t="shared" ref="AW26:AW27" si="22">IFERROR(IF($AQ26="N",50-AO26+50,AO26),"-")</f>
        <v>53.004340496858489</v>
      </c>
      <c r="AX26" s="20">
        <f t="shared" ref="AX26:AX27" si="23">IFERROR(IF($AQ26="N",50-AP26+50,AP26),"-")</f>
        <v>39.279966863482208</v>
      </c>
    </row>
    <row r="27" spans="1:50" ht="60" customHeight="1" x14ac:dyDescent="0.2">
      <c r="A27" s="163"/>
      <c r="B27" s="39">
        <v>6</v>
      </c>
      <c r="C27" s="2" t="s">
        <v>277</v>
      </c>
      <c r="D27" s="6"/>
      <c r="E27" s="16"/>
      <c r="F27" s="22" t="s">
        <v>155</v>
      </c>
      <c r="G27" s="5" t="s">
        <v>177</v>
      </c>
      <c r="H27" s="6" t="s">
        <v>178</v>
      </c>
      <c r="I27" s="12"/>
      <c r="J27" s="22" t="s">
        <v>155</v>
      </c>
      <c r="K27" s="5"/>
      <c r="L27" s="83"/>
      <c r="M27" s="12"/>
      <c r="N27" s="22" t="s">
        <v>155</v>
      </c>
      <c r="O27" s="5"/>
      <c r="P27" s="83"/>
      <c r="Q27" s="16"/>
      <c r="R27" s="22">
        <v>0.23300000000000001</v>
      </c>
      <c r="S27" s="64" t="s">
        <v>246</v>
      </c>
      <c r="T27" s="91" t="s">
        <v>245</v>
      </c>
      <c r="V27" s="22" t="s">
        <v>155</v>
      </c>
      <c r="W27" s="70"/>
      <c r="X27" s="6"/>
      <c r="Z27" s="66">
        <v>0.64400000000000002</v>
      </c>
      <c r="AA27" s="65" t="s">
        <v>108</v>
      </c>
      <c r="AB27" s="91" t="s">
        <v>159</v>
      </c>
      <c r="AD27" s="66">
        <v>0.67700000000000005</v>
      </c>
      <c r="AE27" s="69" t="s">
        <v>139</v>
      </c>
      <c r="AF27" s="91" t="s">
        <v>159</v>
      </c>
      <c r="AH27" s="146">
        <f>IFERROR(AVERAGE(F27,J27,N27,R27,V27,Z27,AD27),"-")</f>
        <v>0.51800000000000002</v>
      </c>
      <c r="AI27" s="141">
        <f t="shared" si="1"/>
        <v>0.20197524600801939</v>
      </c>
      <c r="AJ27" s="18" t="str">
        <f t="shared" si="2"/>
        <v>-</v>
      </c>
      <c r="AK27" s="19" t="str">
        <f t="shared" si="3"/>
        <v>-</v>
      </c>
      <c r="AL27" s="19" t="str">
        <f t="shared" si="4"/>
        <v>-</v>
      </c>
      <c r="AM27" s="19">
        <f t="shared" si="5"/>
        <v>35.8893599273703</v>
      </c>
      <c r="AN27" s="19" t="str">
        <f t="shared" si="6"/>
        <v>-</v>
      </c>
      <c r="AO27" s="19">
        <f t="shared" si="7"/>
        <v>56.23838824263629</v>
      </c>
      <c r="AP27" s="20">
        <f t="shared" si="8"/>
        <v>57.872251829993409</v>
      </c>
      <c r="AQ27" s="10" t="s">
        <v>72</v>
      </c>
      <c r="AR27" s="18" t="str">
        <f t="shared" si="17"/>
        <v>-</v>
      </c>
      <c r="AS27" s="19" t="str">
        <f t="shared" si="18"/>
        <v>-</v>
      </c>
      <c r="AT27" s="19" t="str">
        <f t="shared" si="19"/>
        <v>-</v>
      </c>
      <c r="AU27" s="19">
        <f t="shared" si="20"/>
        <v>64.110640072629707</v>
      </c>
      <c r="AV27" s="19" t="str">
        <f t="shared" si="21"/>
        <v>-</v>
      </c>
      <c r="AW27" s="19">
        <f t="shared" si="22"/>
        <v>43.76161175736371</v>
      </c>
      <c r="AX27" s="20">
        <f t="shared" si="23"/>
        <v>42.127748170006591</v>
      </c>
    </row>
    <row r="28" spans="1:50" ht="60" customHeight="1" x14ac:dyDescent="0.2">
      <c r="A28" s="163"/>
      <c r="B28" s="39">
        <v>7</v>
      </c>
      <c r="C28" s="2" t="s">
        <v>278</v>
      </c>
      <c r="D28" s="6"/>
      <c r="E28" s="16"/>
      <c r="F28" s="22">
        <v>0.218</v>
      </c>
      <c r="G28" s="39" t="s">
        <v>82</v>
      </c>
      <c r="H28" s="6" t="s">
        <v>158</v>
      </c>
      <c r="I28" s="12"/>
      <c r="J28" s="22" t="s">
        <v>155</v>
      </c>
      <c r="K28" s="5"/>
      <c r="L28" s="83"/>
      <c r="M28" s="12"/>
      <c r="N28" s="22" t="s">
        <v>155</v>
      </c>
      <c r="O28" s="5"/>
      <c r="P28" s="83"/>
      <c r="Q28" s="16"/>
      <c r="R28" s="22" t="s">
        <v>155</v>
      </c>
      <c r="S28" s="5"/>
      <c r="T28" s="30"/>
      <c r="V28" s="22" t="s">
        <v>155</v>
      </c>
      <c r="W28" s="70"/>
      <c r="X28" s="6"/>
      <c r="Z28" s="66">
        <v>0.59599999999999997</v>
      </c>
      <c r="AA28" s="65" t="s">
        <v>108</v>
      </c>
      <c r="AB28" s="74" t="s">
        <v>160</v>
      </c>
      <c r="AD28" s="66">
        <v>0.59</v>
      </c>
      <c r="AE28" s="69" t="s">
        <v>139</v>
      </c>
      <c r="AF28" s="74" t="s">
        <v>160</v>
      </c>
      <c r="AH28" s="146">
        <f>IFERROR(AVERAGE(F28,J28,N28,R28,V28,Z28,AD28),"-")</f>
        <v>0.46799999999999997</v>
      </c>
      <c r="AI28" s="141">
        <f t="shared" si="1"/>
        <v>0.17679366504487648</v>
      </c>
      <c r="AJ28" s="18">
        <f t="shared" si="2"/>
        <v>35.859221825819318</v>
      </c>
      <c r="AK28" s="19" t="str">
        <f t="shared" si="3"/>
        <v>-</v>
      </c>
      <c r="AL28" s="19" t="str">
        <f t="shared" si="4"/>
        <v>-</v>
      </c>
      <c r="AM28" s="19" t="str">
        <f t="shared" si="5"/>
        <v>-</v>
      </c>
      <c r="AN28" s="19" t="str">
        <f t="shared" si="6"/>
        <v>-</v>
      </c>
      <c r="AO28" s="19">
        <f t="shared" si="7"/>
        <v>57.240078425180513</v>
      </c>
      <c r="AP28" s="20">
        <f t="shared" si="8"/>
        <v>56.900699749000175</v>
      </c>
      <c r="AQ28" s="10" t="s">
        <v>72</v>
      </c>
      <c r="AR28" s="18">
        <f t="shared" si="10"/>
        <v>64.140778174180682</v>
      </c>
      <c r="AS28" s="19" t="str">
        <f t="shared" si="11"/>
        <v>-</v>
      </c>
      <c r="AT28" s="19" t="str">
        <f t="shared" si="12"/>
        <v>-</v>
      </c>
      <c r="AU28" s="19" t="str">
        <f t="shared" si="13"/>
        <v>-</v>
      </c>
      <c r="AV28" s="19" t="str">
        <f t="shared" si="14"/>
        <v>-</v>
      </c>
      <c r="AW28" s="19">
        <f t="shared" si="15"/>
        <v>42.759921574819487</v>
      </c>
      <c r="AX28" s="20">
        <f t="shared" si="16"/>
        <v>43.099300250999825</v>
      </c>
    </row>
    <row r="29" spans="1:50" ht="60" customHeight="1" x14ac:dyDescent="0.2">
      <c r="A29" s="163"/>
      <c r="B29" s="39">
        <v>8</v>
      </c>
      <c r="C29" s="2" t="s">
        <v>212</v>
      </c>
      <c r="D29" s="6"/>
      <c r="E29" s="16"/>
      <c r="F29" s="22">
        <v>2.1000000000000001E-2</v>
      </c>
      <c r="G29" s="5" t="s">
        <v>216</v>
      </c>
      <c r="H29" s="6" t="s">
        <v>79</v>
      </c>
      <c r="I29" s="12"/>
      <c r="J29" s="22" t="s">
        <v>155</v>
      </c>
      <c r="K29" s="5"/>
      <c r="L29" s="6"/>
      <c r="M29" s="12"/>
      <c r="N29" s="22" t="s">
        <v>155</v>
      </c>
      <c r="O29" s="5"/>
      <c r="P29" s="6"/>
      <c r="Q29" s="16"/>
      <c r="R29" s="22" t="s">
        <v>155</v>
      </c>
      <c r="S29" s="5"/>
      <c r="T29" s="30"/>
      <c r="V29" s="66">
        <v>8.5000000000000006E-2</v>
      </c>
      <c r="W29" s="70" t="s">
        <v>104</v>
      </c>
      <c r="X29" s="6" t="s">
        <v>105</v>
      </c>
      <c r="Z29" s="66">
        <v>7.5999999999999998E-2</v>
      </c>
      <c r="AA29" s="65" t="s">
        <v>108</v>
      </c>
      <c r="AB29" s="91" t="s">
        <v>117</v>
      </c>
      <c r="AD29" s="66">
        <v>6.2E-2</v>
      </c>
      <c r="AE29" s="69" t="s">
        <v>139</v>
      </c>
      <c r="AF29" s="91" t="s">
        <v>117</v>
      </c>
      <c r="AH29" s="146">
        <f t="shared" si="0"/>
        <v>6.0999999999999999E-2</v>
      </c>
      <c r="AI29" s="141">
        <f t="shared" si="1"/>
        <v>2.4505101509685708E-2</v>
      </c>
      <c r="AJ29" s="18">
        <f t="shared" si="2"/>
        <v>33.676868269984567</v>
      </c>
      <c r="AK29" s="19" t="str">
        <f t="shared" si="3"/>
        <v>-</v>
      </c>
      <c r="AL29" s="19" t="str">
        <f t="shared" si="4"/>
        <v>-</v>
      </c>
      <c r="AM29" s="19" t="str">
        <f t="shared" si="5"/>
        <v>-</v>
      </c>
      <c r="AN29" s="19">
        <f t="shared" si="6"/>
        <v>59.793879038009266</v>
      </c>
      <c r="AO29" s="19">
        <f t="shared" si="7"/>
        <v>56.121174398755791</v>
      </c>
      <c r="AP29" s="20">
        <f t="shared" si="8"/>
        <v>50.408078293250384</v>
      </c>
      <c r="AQ29" s="10" t="s">
        <v>72</v>
      </c>
      <c r="AR29" s="18">
        <f t="shared" ref="AR29:AR47" si="24">IFERROR(IF($AQ29="N",50-AJ29+50,AJ29),"-")</f>
        <v>66.323131730015433</v>
      </c>
      <c r="AS29" s="19" t="str">
        <f t="shared" ref="AS29:AS47" si="25">IFERROR(IF($AQ29="N",50-AK29+50,AK29),"-")</f>
        <v>-</v>
      </c>
      <c r="AT29" s="19" t="str">
        <f t="shared" ref="AT29:AT47" si="26">IFERROR(IF($AQ29="N",50-AL29+50,AL29),"-")</f>
        <v>-</v>
      </c>
      <c r="AU29" s="19" t="str">
        <f t="shared" ref="AU29:AU47" si="27">IFERROR(IF($AQ29="N",50-AM29+50,AM29),"-")</f>
        <v>-</v>
      </c>
      <c r="AV29" s="19">
        <f t="shared" ref="AV29:AV47" si="28">IFERROR(IF($AQ29="N",50-AN29+50,AN29),"-")</f>
        <v>40.206120961990734</v>
      </c>
      <c r="AW29" s="19">
        <f t="shared" ref="AW29:AW47" si="29">IFERROR(IF($AQ29="N",50-AO29+50,AO29),"-")</f>
        <v>43.878825601244209</v>
      </c>
      <c r="AX29" s="20">
        <f t="shared" ref="AX29:AX47" si="30">IFERROR(IF($AQ29="N",50-AP29+50,AP29),"-")</f>
        <v>49.591921706749616</v>
      </c>
    </row>
    <row r="30" spans="1:50" ht="60" customHeight="1" x14ac:dyDescent="0.2">
      <c r="A30" s="163"/>
      <c r="B30" s="39">
        <v>9</v>
      </c>
      <c r="C30" s="2" t="s">
        <v>279</v>
      </c>
      <c r="D30" s="6"/>
      <c r="E30" s="12"/>
      <c r="F30" s="22">
        <v>0.2667408167921515</v>
      </c>
      <c r="G30" s="5" t="s">
        <v>216</v>
      </c>
      <c r="H30" s="6" t="s">
        <v>80</v>
      </c>
      <c r="I30" s="12"/>
      <c r="J30" s="22">
        <v>0.82399999999999995</v>
      </c>
      <c r="K30" s="5" t="s">
        <v>40</v>
      </c>
      <c r="L30" s="122" t="s">
        <v>281</v>
      </c>
      <c r="M30" s="12"/>
      <c r="N30" s="22">
        <v>0.81399999999999995</v>
      </c>
      <c r="O30" s="5" t="s">
        <v>41</v>
      </c>
      <c r="P30" s="132" t="s">
        <v>282</v>
      </c>
      <c r="Q30" s="12"/>
      <c r="R30" s="22">
        <v>0.28799999999999998</v>
      </c>
      <c r="S30" s="47" t="s">
        <v>345</v>
      </c>
      <c r="T30" s="92" t="s">
        <v>286</v>
      </c>
      <c r="V30" s="67">
        <v>0.52600000000000002</v>
      </c>
      <c r="W30" s="65" t="s">
        <v>95</v>
      </c>
      <c r="X30" s="6" t="s">
        <v>96</v>
      </c>
      <c r="Z30" s="67">
        <f>0.018+0.238</f>
        <v>0.25600000000000001</v>
      </c>
      <c r="AA30" s="65" t="s">
        <v>108</v>
      </c>
      <c r="AB30" s="91" t="s">
        <v>118</v>
      </c>
      <c r="AD30" s="67">
        <v>0.222</v>
      </c>
      <c r="AE30" s="69" t="s">
        <v>139</v>
      </c>
      <c r="AF30" s="91" t="s">
        <v>118</v>
      </c>
      <c r="AH30" s="146">
        <f t="shared" si="0"/>
        <v>0.45667725954173599</v>
      </c>
      <c r="AI30" s="141">
        <f t="shared" si="1"/>
        <v>0.24706385168473979</v>
      </c>
      <c r="AJ30" s="18">
        <f t="shared" si="2"/>
        <v>42.312252826368606</v>
      </c>
      <c r="AK30" s="19">
        <f t="shared" si="3"/>
        <v>64.867522624352901</v>
      </c>
      <c r="AL30" s="19">
        <f t="shared" si="4"/>
        <v>64.462768957160819</v>
      </c>
      <c r="AM30" s="19">
        <f t="shared" si="5"/>
        <v>43.172726062857109</v>
      </c>
      <c r="AN30" s="19">
        <f t="shared" si="6"/>
        <v>52.805863342028751</v>
      </c>
      <c r="AO30" s="19">
        <f t="shared" si="7"/>
        <v>41.877514327842441</v>
      </c>
      <c r="AP30" s="20">
        <f t="shared" si="8"/>
        <v>40.501351859389345</v>
      </c>
      <c r="AQ30" s="10" t="s">
        <v>72</v>
      </c>
      <c r="AR30" s="18">
        <f t="shared" si="24"/>
        <v>57.687747173631394</v>
      </c>
      <c r="AS30" s="19">
        <f t="shared" si="25"/>
        <v>35.132477375647099</v>
      </c>
      <c r="AT30" s="19">
        <f t="shared" si="26"/>
        <v>35.537231042839181</v>
      </c>
      <c r="AU30" s="19">
        <f t="shared" si="27"/>
        <v>56.827273937142891</v>
      </c>
      <c r="AV30" s="19">
        <f t="shared" si="28"/>
        <v>47.194136657971249</v>
      </c>
      <c r="AW30" s="19">
        <f t="shared" si="29"/>
        <v>58.122485672157559</v>
      </c>
      <c r="AX30" s="20">
        <f t="shared" si="30"/>
        <v>59.498648140610655</v>
      </c>
    </row>
    <row r="31" spans="1:50" ht="60" customHeight="1" x14ac:dyDescent="0.2">
      <c r="A31" s="163"/>
      <c r="B31" s="39">
        <v>10</v>
      </c>
      <c r="C31" s="2" t="s">
        <v>357</v>
      </c>
      <c r="D31" s="6"/>
      <c r="E31" s="12"/>
      <c r="F31" s="22">
        <f>6381700/36213000</f>
        <v>0.17622676939220722</v>
      </c>
      <c r="G31" s="64" t="s">
        <v>207</v>
      </c>
      <c r="H31" s="45">
        <v>2021</v>
      </c>
      <c r="I31" s="12"/>
      <c r="J31" s="84" t="s">
        <v>155</v>
      </c>
      <c r="K31" s="5"/>
      <c r="L31" s="6"/>
      <c r="M31" s="12"/>
      <c r="N31" s="84" t="s">
        <v>155</v>
      </c>
      <c r="O31" s="5"/>
      <c r="P31" s="6"/>
      <c r="Q31" s="12"/>
      <c r="R31" s="111">
        <v>0.10299999999999999</v>
      </c>
      <c r="S31" s="47" t="s">
        <v>345</v>
      </c>
      <c r="T31" s="30" t="s">
        <v>169</v>
      </c>
      <c r="V31" s="67">
        <v>5.6000000000000001E-2</v>
      </c>
      <c r="W31" s="69" t="s">
        <v>342</v>
      </c>
      <c r="X31" s="91" t="s">
        <v>169</v>
      </c>
      <c r="Z31" s="67">
        <v>0.20399999999999999</v>
      </c>
      <c r="AA31" s="65" t="s">
        <v>108</v>
      </c>
      <c r="AB31" s="91" t="s">
        <v>206</v>
      </c>
      <c r="AD31" s="67">
        <v>8.1000000000000003E-2</v>
      </c>
      <c r="AE31" s="69" t="s">
        <v>139</v>
      </c>
      <c r="AF31" s="91" t="s">
        <v>206</v>
      </c>
      <c r="AH31" s="146">
        <f>IFERROR(AVERAGE(F31,J31,N31,R31,V31,Z31,AD31),"-")</f>
        <v>0.12404535387844143</v>
      </c>
      <c r="AI31" s="141">
        <f t="shared" si="1"/>
        <v>5.6642078274504286E-2</v>
      </c>
      <c r="AJ31" s="18">
        <f t="shared" si="2"/>
        <v>59.212482504769547</v>
      </c>
      <c r="AK31" s="19" t="str">
        <f t="shared" si="3"/>
        <v>-</v>
      </c>
      <c r="AL31" s="19" t="str">
        <f t="shared" si="4"/>
        <v>-</v>
      </c>
      <c r="AM31" s="19">
        <f t="shared" si="5"/>
        <v>46.284501819221845</v>
      </c>
      <c r="AN31" s="19">
        <f t="shared" si="6"/>
        <v>37.986783686030464</v>
      </c>
      <c r="AO31" s="19">
        <f t="shared" si="7"/>
        <v>64.115768445867161</v>
      </c>
      <c r="AP31" s="20">
        <f t="shared" si="8"/>
        <v>42.400463544110991</v>
      </c>
      <c r="AQ31" s="10" t="s">
        <v>72</v>
      </c>
      <c r="AR31" s="18">
        <f t="shared" ref="AR31" si="31">IFERROR(IF($AQ31="N",50-AJ31+50,AJ31),"-")</f>
        <v>40.787517495230453</v>
      </c>
      <c r="AS31" s="19" t="str">
        <f t="shared" ref="AS31" si="32">IFERROR(IF($AQ31="N",50-AK31+50,AK31),"-")</f>
        <v>-</v>
      </c>
      <c r="AT31" s="19" t="str">
        <f t="shared" ref="AT31" si="33">IFERROR(IF($AQ31="N",50-AL31+50,AL31),"-")</f>
        <v>-</v>
      </c>
      <c r="AU31" s="19">
        <f t="shared" ref="AU31" si="34">IFERROR(IF($AQ31="N",50-AM31+50,AM31),"-")</f>
        <v>53.715498180778155</v>
      </c>
      <c r="AV31" s="19">
        <f t="shared" ref="AV31" si="35">IFERROR(IF($AQ31="N",50-AN31+50,AN31),"-")</f>
        <v>62.013216313969536</v>
      </c>
      <c r="AW31" s="19">
        <f t="shared" ref="AW31" si="36">IFERROR(IF($AQ31="N",50-AO31+50,AO31),"-")</f>
        <v>35.884231554132839</v>
      </c>
      <c r="AX31" s="20">
        <f t="shared" ref="AX31" si="37">IFERROR(IF($AQ31="N",50-AP31+50,AP31),"-")</f>
        <v>57.599536455889009</v>
      </c>
    </row>
    <row r="32" spans="1:50" ht="60" customHeight="1" x14ac:dyDescent="0.2">
      <c r="A32" s="163"/>
      <c r="B32" s="39">
        <v>11</v>
      </c>
      <c r="C32" s="117" t="s">
        <v>161</v>
      </c>
      <c r="D32" s="6"/>
      <c r="E32" s="12"/>
      <c r="F32" s="31">
        <v>1.9E-2</v>
      </c>
      <c r="G32" s="64" t="s">
        <v>81</v>
      </c>
      <c r="H32" s="45" t="s">
        <v>140</v>
      </c>
      <c r="I32" s="12"/>
      <c r="J32" s="84" t="s">
        <v>155</v>
      </c>
      <c r="K32" s="5"/>
      <c r="L32" s="6"/>
      <c r="M32" s="12"/>
      <c r="N32" s="84" t="s">
        <v>155</v>
      </c>
      <c r="O32" s="5"/>
      <c r="P32" s="6"/>
      <c r="Q32" s="12"/>
      <c r="R32" s="22">
        <v>0.129</v>
      </c>
      <c r="S32" s="47" t="s">
        <v>345</v>
      </c>
      <c r="T32" s="30" t="s">
        <v>247</v>
      </c>
      <c r="V32" s="67">
        <v>0.26100000000000001</v>
      </c>
      <c r="W32" s="69" t="s">
        <v>342</v>
      </c>
      <c r="X32" s="4" t="s">
        <v>247</v>
      </c>
      <c r="Z32" s="67">
        <v>0.127</v>
      </c>
      <c r="AA32" s="65" t="s">
        <v>108</v>
      </c>
      <c r="AB32" s="75" t="s">
        <v>162</v>
      </c>
      <c r="AD32" s="67">
        <v>0.28999999999999998</v>
      </c>
      <c r="AE32" s="69" t="s">
        <v>139</v>
      </c>
      <c r="AF32" s="75" t="s">
        <v>162</v>
      </c>
      <c r="AH32" s="146">
        <f t="shared" si="0"/>
        <v>0.16520000000000001</v>
      </c>
      <c r="AI32" s="141">
        <f t="shared" si="1"/>
        <v>9.8890646676012786E-2</v>
      </c>
      <c r="AJ32" s="18">
        <f t="shared" si="2"/>
        <v>35.21599312835086</v>
      </c>
      <c r="AK32" s="19" t="str">
        <f t="shared" si="3"/>
        <v>-</v>
      </c>
      <c r="AL32" s="19" t="str">
        <f t="shared" si="4"/>
        <v>-</v>
      </c>
      <c r="AM32" s="19">
        <f t="shared" si="5"/>
        <v>46.339390911397409</v>
      </c>
      <c r="AN32" s="19">
        <f t="shared" si="6"/>
        <v>59.687468251053261</v>
      </c>
      <c r="AO32" s="19">
        <f t="shared" si="7"/>
        <v>46.13714731534202</v>
      </c>
      <c r="AP32" s="20">
        <f t="shared" si="8"/>
        <v>62.620000393856444</v>
      </c>
      <c r="AQ32" s="10" t="s">
        <v>72</v>
      </c>
      <c r="AR32" s="18">
        <f t="shared" si="24"/>
        <v>64.78400687164914</v>
      </c>
      <c r="AS32" s="19" t="str">
        <f t="shared" si="25"/>
        <v>-</v>
      </c>
      <c r="AT32" s="19" t="str">
        <f t="shared" si="26"/>
        <v>-</v>
      </c>
      <c r="AU32" s="19">
        <f t="shared" si="27"/>
        <v>53.660609088602591</v>
      </c>
      <c r="AV32" s="19">
        <f t="shared" si="28"/>
        <v>40.312531748946739</v>
      </c>
      <c r="AW32" s="19">
        <f t="shared" si="29"/>
        <v>53.86285268465798</v>
      </c>
      <c r="AX32" s="20">
        <f t="shared" si="30"/>
        <v>37.379999606143556</v>
      </c>
    </row>
    <row r="33" spans="1:50" ht="60" customHeight="1" x14ac:dyDescent="0.2">
      <c r="A33" s="163"/>
      <c r="B33" s="39">
        <v>12</v>
      </c>
      <c r="C33" s="117" t="s">
        <v>287</v>
      </c>
      <c r="D33" s="6"/>
      <c r="E33" s="12"/>
      <c r="F33" s="31">
        <v>0.45800000000000002</v>
      </c>
      <c r="G33" s="97" t="s">
        <v>216</v>
      </c>
      <c r="H33" s="45" t="s">
        <v>293</v>
      </c>
      <c r="I33" s="12"/>
      <c r="J33" s="22">
        <v>0.34399999999999997</v>
      </c>
      <c r="K33" s="5" t="s">
        <v>42</v>
      </c>
      <c r="L33" s="122" t="s">
        <v>228</v>
      </c>
      <c r="M33" s="12"/>
      <c r="N33" s="24">
        <v>0.29799999999999999</v>
      </c>
      <c r="O33" s="5" t="s">
        <v>43</v>
      </c>
      <c r="P33" s="46" t="s">
        <v>292</v>
      </c>
      <c r="Q33" s="12"/>
      <c r="R33" s="128">
        <v>0.64100000000000001</v>
      </c>
      <c r="S33" s="47" t="s">
        <v>345</v>
      </c>
      <c r="T33" s="6" t="s">
        <v>258</v>
      </c>
      <c r="V33" s="67">
        <v>0.83099999999999996</v>
      </c>
      <c r="W33" s="69" t="s">
        <v>342</v>
      </c>
      <c r="X33" s="6" t="s">
        <v>258</v>
      </c>
      <c r="Z33" s="67">
        <v>0.25700000000000001</v>
      </c>
      <c r="AA33" s="65" t="s">
        <v>108</v>
      </c>
      <c r="AB33" s="74" t="s">
        <v>119</v>
      </c>
      <c r="AD33" s="67">
        <v>0.52300000000000002</v>
      </c>
      <c r="AE33" s="69" t="s">
        <v>139</v>
      </c>
      <c r="AF33" s="74" t="s">
        <v>119</v>
      </c>
      <c r="AH33" s="146">
        <f t="shared" si="0"/>
        <v>0.47885714285714293</v>
      </c>
      <c r="AI33" s="141">
        <f t="shared" si="1"/>
        <v>0.19003565723413104</v>
      </c>
      <c r="AJ33" s="18">
        <f t="shared" si="2"/>
        <v>48.902461613746198</v>
      </c>
      <c r="AK33" s="19">
        <f t="shared" si="3"/>
        <v>42.90358742038638</v>
      </c>
      <c r="AL33" s="19">
        <f t="shared" si="4"/>
        <v>40.482989061662245</v>
      </c>
      <c r="AM33" s="19">
        <f t="shared" si="5"/>
        <v>58.532233345192211</v>
      </c>
      <c r="AN33" s="19">
        <f t="shared" si="6"/>
        <v>68.530357000791895</v>
      </c>
      <c r="AO33" s="19">
        <f t="shared" si="7"/>
        <v>38.325499220190736</v>
      </c>
      <c r="AP33" s="20">
        <f t="shared" si="8"/>
        <v>52.322872338030301</v>
      </c>
      <c r="AR33" s="18">
        <f t="shared" si="24"/>
        <v>48.902461613746198</v>
      </c>
      <c r="AS33" s="19">
        <f t="shared" si="25"/>
        <v>42.90358742038638</v>
      </c>
      <c r="AT33" s="19">
        <f t="shared" si="26"/>
        <v>40.482989061662245</v>
      </c>
      <c r="AU33" s="19">
        <f t="shared" si="27"/>
        <v>58.532233345192211</v>
      </c>
      <c r="AV33" s="19">
        <f t="shared" si="28"/>
        <v>68.530357000791895</v>
      </c>
      <c r="AW33" s="19">
        <f t="shared" si="29"/>
        <v>38.325499220190736</v>
      </c>
      <c r="AX33" s="20">
        <f t="shared" si="30"/>
        <v>52.322872338030301</v>
      </c>
    </row>
    <row r="34" spans="1:50" ht="60" customHeight="1" x14ac:dyDescent="0.2">
      <c r="A34" s="163" t="s">
        <v>16</v>
      </c>
      <c r="B34" s="39">
        <v>1</v>
      </c>
      <c r="C34" s="2" t="s">
        <v>288</v>
      </c>
      <c r="D34" s="6"/>
      <c r="E34" s="16"/>
      <c r="F34" s="31">
        <v>2.7E-2</v>
      </c>
      <c r="G34" s="47" t="s">
        <v>289</v>
      </c>
      <c r="H34" s="6" t="s">
        <v>290</v>
      </c>
      <c r="I34" s="12"/>
      <c r="J34" s="84" t="s">
        <v>155</v>
      </c>
      <c r="K34" s="5"/>
      <c r="L34" s="83"/>
      <c r="M34" s="12"/>
      <c r="N34" s="84" t="s">
        <v>155</v>
      </c>
      <c r="O34" s="5"/>
      <c r="P34" s="83"/>
      <c r="R34" s="22">
        <v>0.17399999999999999</v>
      </c>
      <c r="S34" s="5" t="s">
        <v>248</v>
      </c>
      <c r="T34" s="88" t="s">
        <v>291</v>
      </c>
      <c r="V34" s="67" t="s">
        <v>155</v>
      </c>
      <c r="W34" s="68"/>
      <c r="X34" s="6"/>
      <c r="Z34" s="67">
        <v>1.6E-2</v>
      </c>
      <c r="AA34" s="65" t="s">
        <v>108</v>
      </c>
      <c r="AB34" s="89" t="s">
        <v>141</v>
      </c>
      <c r="AD34" s="67">
        <v>5.8999999999999997E-2</v>
      </c>
      <c r="AE34" s="69" t="s">
        <v>139</v>
      </c>
      <c r="AF34" s="89" t="s">
        <v>141</v>
      </c>
      <c r="AH34" s="146">
        <f t="shared" si="0"/>
        <v>6.8999999999999992E-2</v>
      </c>
      <c r="AI34" s="141">
        <f t="shared" si="1"/>
        <v>6.2645829869194009E-2</v>
      </c>
      <c r="AJ34" s="18">
        <f t="shared" si="2"/>
        <v>43.295643127771314</v>
      </c>
      <c r="AK34" s="19" t="str">
        <f t="shared" si="3"/>
        <v>-</v>
      </c>
      <c r="AL34" s="19" t="str">
        <f t="shared" si="4"/>
        <v>-</v>
      </c>
      <c r="AM34" s="19">
        <f t="shared" si="5"/>
        <v>66.760892180571716</v>
      </c>
      <c r="AN34" s="19" t="str">
        <f t="shared" si="6"/>
        <v>-</v>
      </c>
      <c r="AO34" s="19">
        <f t="shared" si="7"/>
        <v>41.53974013742571</v>
      </c>
      <c r="AP34" s="20">
        <f t="shared" si="8"/>
        <v>48.403724554231268</v>
      </c>
      <c r="AQ34" s="10" t="s">
        <v>72</v>
      </c>
      <c r="AR34" s="18">
        <f t="shared" si="24"/>
        <v>56.704356872228686</v>
      </c>
      <c r="AS34" s="19" t="str">
        <f t="shared" si="25"/>
        <v>-</v>
      </c>
      <c r="AT34" s="19" t="str">
        <f t="shared" si="26"/>
        <v>-</v>
      </c>
      <c r="AU34" s="19">
        <f t="shared" si="27"/>
        <v>33.239107819428284</v>
      </c>
      <c r="AV34" s="19" t="str">
        <f t="shared" si="28"/>
        <v>-</v>
      </c>
      <c r="AW34" s="19">
        <f t="shared" si="29"/>
        <v>58.46025986257429</v>
      </c>
      <c r="AX34" s="20">
        <f t="shared" si="30"/>
        <v>51.596275445768732</v>
      </c>
    </row>
    <row r="35" spans="1:50" ht="60" customHeight="1" x14ac:dyDescent="0.2">
      <c r="A35" s="163"/>
      <c r="B35" s="39">
        <v>2</v>
      </c>
      <c r="C35" s="2" t="s">
        <v>294</v>
      </c>
      <c r="D35" s="6"/>
      <c r="E35" s="16"/>
      <c r="F35" s="22">
        <v>0.253300381655509</v>
      </c>
      <c r="G35" s="47" t="s">
        <v>82</v>
      </c>
      <c r="H35" s="6" t="s">
        <v>295</v>
      </c>
      <c r="I35" s="12"/>
      <c r="J35" s="22">
        <v>0.55400000000000005</v>
      </c>
      <c r="K35" s="5" t="s">
        <v>44</v>
      </c>
      <c r="L35" s="122" t="s">
        <v>229</v>
      </c>
      <c r="M35" s="12"/>
      <c r="N35" s="22">
        <v>0.48099999999999998</v>
      </c>
      <c r="O35" s="5" t="s">
        <v>45</v>
      </c>
      <c r="P35" s="115" t="s">
        <v>233</v>
      </c>
      <c r="Q35" s="16"/>
      <c r="R35" s="31">
        <v>0.13800000000000001</v>
      </c>
      <c r="S35" s="47" t="s">
        <v>345</v>
      </c>
      <c r="T35" s="91" t="s">
        <v>249</v>
      </c>
      <c r="V35" s="67">
        <v>0.80500000000000005</v>
      </c>
      <c r="W35" s="69" t="s">
        <v>342</v>
      </c>
      <c r="X35" s="91" t="s">
        <v>260</v>
      </c>
      <c r="Z35" s="67">
        <v>9.8000000000000004E-2</v>
      </c>
      <c r="AA35" s="65" t="s">
        <v>108</v>
      </c>
      <c r="AB35" s="75" t="s">
        <v>172</v>
      </c>
      <c r="AD35" s="67">
        <v>0.35099999999999998</v>
      </c>
      <c r="AE35" s="69" t="s">
        <v>139</v>
      </c>
      <c r="AF35" s="45" t="s">
        <v>142</v>
      </c>
      <c r="AH35" s="146">
        <f t="shared" si="0"/>
        <v>0.38290005452221554</v>
      </c>
      <c r="AI35" s="141">
        <f t="shared" si="1"/>
        <v>0.23177110662862957</v>
      </c>
      <c r="AJ35" s="18">
        <f t="shared" si="2"/>
        <v>44.408290370966469</v>
      </c>
      <c r="AK35" s="19">
        <f t="shared" si="3"/>
        <v>57.382281077508964</v>
      </c>
      <c r="AL35" s="19">
        <f t="shared" si="4"/>
        <v>54.232621870118244</v>
      </c>
      <c r="AM35" s="19">
        <f t="shared" si="5"/>
        <v>39.433538197035809</v>
      </c>
      <c r="AN35" s="19">
        <f t="shared" si="6"/>
        <v>68.211931228948302</v>
      </c>
      <c r="AO35" s="19">
        <f t="shared" si="7"/>
        <v>37.70769753545185</v>
      </c>
      <c r="AP35" s="20">
        <f t="shared" si="8"/>
        <v>48.623639719970377</v>
      </c>
      <c r="AR35" s="18">
        <f t="shared" si="24"/>
        <v>44.408290370966469</v>
      </c>
      <c r="AS35" s="19">
        <f t="shared" si="25"/>
        <v>57.382281077508964</v>
      </c>
      <c r="AT35" s="19">
        <f t="shared" si="26"/>
        <v>54.232621870118244</v>
      </c>
      <c r="AU35" s="19">
        <f t="shared" si="27"/>
        <v>39.433538197035809</v>
      </c>
      <c r="AV35" s="19">
        <f t="shared" si="28"/>
        <v>68.211931228948302</v>
      </c>
      <c r="AW35" s="19">
        <f t="shared" si="29"/>
        <v>37.70769753545185</v>
      </c>
      <c r="AX35" s="20">
        <f t="shared" si="30"/>
        <v>48.623639719970377</v>
      </c>
    </row>
    <row r="36" spans="1:50" ht="60" customHeight="1" x14ac:dyDescent="0.2">
      <c r="A36" s="163"/>
      <c r="B36" s="39">
        <v>3</v>
      </c>
      <c r="C36" s="117" t="s">
        <v>339</v>
      </c>
      <c r="D36" s="6"/>
      <c r="E36" s="12"/>
      <c r="F36" s="22">
        <v>0.02</v>
      </c>
      <c r="G36" s="47" t="s">
        <v>81</v>
      </c>
      <c r="H36" s="30" t="s">
        <v>163</v>
      </c>
      <c r="I36" s="12"/>
      <c r="J36" s="111">
        <f>1-56.7%</f>
        <v>0.43299999999999994</v>
      </c>
      <c r="K36" s="5" t="s">
        <v>46</v>
      </c>
      <c r="L36" s="122" t="s">
        <v>340</v>
      </c>
      <c r="M36" s="12"/>
      <c r="N36" s="111">
        <f>1-67.7%</f>
        <v>0.32299999999999995</v>
      </c>
      <c r="O36" s="5" t="s">
        <v>47</v>
      </c>
      <c r="P36" s="122" t="s">
        <v>341</v>
      </c>
      <c r="Q36" s="12"/>
      <c r="R36" s="31">
        <v>0.25</v>
      </c>
      <c r="S36" s="47" t="s">
        <v>345</v>
      </c>
      <c r="T36" s="75" t="s">
        <v>250</v>
      </c>
      <c r="V36" s="67">
        <v>0.16500000000000001</v>
      </c>
      <c r="W36" s="69" t="s">
        <v>342</v>
      </c>
      <c r="X36" s="91" t="s">
        <v>250</v>
      </c>
      <c r="Z36" s="67">
        <v>0.123</v>
      </c>
      <c r="AA36" s="65" t="s">
        <v>108</v>
      </c>
      <c r="AB36" s="75" t="s">
        <v>173</v>
      </c>
      <c r="AD36" s="67">
        <v>5.3999999999999999E-2</v>
      </c>
      <c r="AE36" s="69" t="s">
        <v>139</v>
      </c>
      <c r="AF36" s="75" t="s">
        <v>176</v>
      </c>
      <c r="AH36" s="146">
        <f t="shared" si="0"/>
        <v>0.19542857142857142</v>
      </c>
      <c r="AI36" s="141">
        <f t="shared" si="1"/>
        <v>0.13765469961657903</v>
      </c>
      <c r="AJ36" s="18">
        <f t="shared" si="2"/>
        <v>37.255896680810238</v>
      </c>
      <c r="AK36" s="19">
        <f t="shared" si="3"/>
        <v>67.258504739261042</v>
      </c>
      <c r="AL36" s="19">
        <f t="shared" si="4"/>
        <v>59.267495329019916</v>
      </c>
      <c r="AM36" s="19">
        <f t="shared" si="5"/>
        <v>53.964370902223529</v>
      </c>
      <c r="AN36" s="19">
        <f t="shared" si="6"/>
        <v>47.789499994309921</v>
      </c>
      <c r="AO36" s="19">
        <f t="shared" si="7"/>
        <v>44.738387310399666</v>
      </c>
      <c r="AP36" s="20">
        <f t="shared" si="8"/>
        <v>39.725845043975681</v>
      </c>
      <c r="AQ36" s="10" t="s">
        <v>72</v>
      </c>
      <c r="AR36" s="18">
        <f t="shared" si="24"/>
        <v>62.744103319189762</v>
      </c>
      <c r="AS36" s="19">
        <f t="shared" si="25"/>
        <v>32.741495260738958</v>
      </c>
      <c r="AT36" s="19">
        <f t="shared" si="26"/>
        <v>40.732504670980084</v>
      </c>
      <c r="AU36" s="19">
        <f t="shared" si="27"/>
        <v>46.035629097776471</v>
      </c>
      <c r="AV36" s="19">
        <f t="shared" si="28"/>
        <v>52.210500005690079</v>
      </c>
      <c r="AW36" s="19">
        <f t="shared" si="29"/>
        <v>55.261612689600334</v>
      </c>
      <c r="AX36" s="20">
        <f t="shared" si="30"/>
        <v>60.274154956024319</v>
      </c>
    </row>
    <row r="37" spans="1:50" ht="60" customHeight="1" x14ac:dyDescent="0.2">
      <c r="A37" s="163"/>
      <c r="B37" s="39">
        <v>4</v>
      </c>
      <c r="C37" s="117" t="s">
        <v>298</v>
      </c>
      <c r="D37" s="6"/>
      <c r="E37" s="16"/>
      <c r="F37" s="149">
        <v>0.68899999999999995</v>
      </c>
      <c r="G37" s="47" t="s">
        <v>347</v>
      </c>
      <c r="H37" s="92" t="s">
        <v>359</v>
      </c>
      <c r="I37" s="12"/>
      <c r="J37" s="84" t="s">
        <v>155</v>
      </c>
      <c r="K37" s="5"/>
      <c r="L37" s="6"/>
      <c r="M37" s="12"/>
      <c r="N37" s="84" t="s">
        <v>155</v>
      </c>
      <c r="O37" s="5"/>
      <c r="P37" s="6"/>
      <c r="Q37" s="16"/>
      <c r="R37" s="22">
        <v>0.73</v>
      </c>
      <c r="S37" s="47" t="s">
        <v>345</v>
      </c>
      <c r="T37" s="30" t="s">
        <v>251</v>
      </c>
      <c r="V37" s="67">
        <v>0.59</v>
      </c>
      <c r="W37" s="69" t="s">
        <v>342</v>
      </c>
      <c r="X37" s="4" t="s">
        <v>251</v>
      </c>
      <c r="Z37" s="56" t="s">
        <v>122</v>
      </c>
      <c r="AA37" s="57"/>
      <c r="AB37" s="6"/>
      <c r="AD37" s="56" t="s">
        <v>122</v>
      </c>
      <c r="AE37" s="57"/>
      <c r="AF37" s="6"/>
      <c r="AH37" s="146">
        <f t="shared" si="0"/>
        <v>0.66966666666666663</v>
      </c>
      <c r="AI37" s="141">
        <f t="shared" si="1"/>
        <v>5.8766959727006088E-2</v>
      </c>
      <c r="AJ37" s="18">
        <f t="shared" si="2"/>
        <v>53.289830446077808</v>
      </c>
      <c r="AK37" s="19" t="str">
        <f t="shared" si="3"/>
        <v>-</v>
      </c>
      <c r="AL37" s="19" t="str">
        <f t="shared" si="4"/>
        <v>-</v>
      </c>
      <c r="AM37" s="19">
        <f t="shared" si="5"/>
        <v>60.266539840346283</v>
      </c>
      <c r="AN37" s="19">
        <f t="shared" si="6"/>
        <v>36.443629713575909</v>
      </c>
      <c r="AO37" s="19" t="str">
        <f t="shared" si="7"/>
        <v>-</v>
      </c>
      <c r="AP37" s="20" t="str">
        <f t="shared" si="8"/>
        <v>-</v>
      </c>
      <c r="AR37" s="18">
        <f t="shared" si="24"/>
        <v>53.289830446077808</v>
      </c>
      <c r="AS37" s="19" t="str">
        <f t="shared" si="25"/>
        <v>-</v>
      </c>
      <c r="AT37" s="19" t="str">
        <f t="shared" si="26"/>
        <v>-</v>
      </c>
      <c r="AU37" s="19">
        <f t="shared" si="27"/>
        <v>60.266539840346283</v>
      </c>
      <c r="AV37" s="19">
        <f t="shared" si="28"/>
        <v>36.443629713575909</v>
      </c>
      <c r="AW37" s="19" t="str">
        <f t="shared" si="29"/>
        <v>-</v>
      </c>
      <c r="AX37" s="20" t="str">
        <f t="shared" si="30"/>
        <v>-</v>
      </c>
    </row>
    <row r="38" spans="1:50" ht="60" customHeight="1" x14ac:dyDescent="0.2">
      <c r="A38" s="163"/>
      <c r="B38" s="39">
        <v>5</v>
      </c>
      <c r="C38" s="2" t="s">
        <v>299</v>
      </c>
      <c r="D38" s="6" t="s">
        <v>11</v>
      </c>
      <c r="E38" s="16"/>
      <c r="F38" s="134">
        <v>0.84799999999999998</v>
      </c>
      <c r="G38" s="49" t="s">
        <v>300</v>
      </c>
      <c r="H38" s="92" t="s">
        <v>301</v>
      </c>
      <c r="I38" s="12"/>
      <c r="J38" s="22">
        <v>0.89600000000000002</v>
      </c>
      <c r="K38" s="5" t="s">
        <v>48</v>
      </c>
      <c r="L38" s="45" t="s">
        <v>33</v>
      </c>
      <c r="M38" s="12"/>
      <c r="N38" s="31">
        <v>0.92700000000000005</v>
      </c>
      <c r="O38" s="5" t="s">
        <v>302</v>
      </c>
      <c r="P38" s="89" t="s">
        <v>303</v>
      </c>
      <c r="Q38" s="16"/>
      <c r="R38" s="31">
        <v>0.83799999999999997</v>
      </c>
      <c r="S38" s="5" t="s">
        <v>62</v>
      </c>
      <c r="T38" s="89" t="s">
        <v>303</v>
      </c>
      <c r="V38" s="67">
        <v>0.90500000000000003</v>
      </c>
      <c r="W38" s="5" t="s">
        <v>304</v>
      </c>
      <c r="X38" s="89" t="s">
        <v>303</v>
      </c>
      <c r="Z38" s="56" t="s">
        <v>122</v>
      </c>
      <c r="AA38" s="57"/>
      <c r="AB38" s="6"/>
      <c r="AD38" s="56" t="s">
        <v>122</v>
      </c>
      <c r="AE38" s="57"/>
      <c r="AF38" s="6"/>
      <c r="AH38" s="146">
        <f t="shared" si="0"/>
        <v>0.88280000000000014</v>
      </c>
      <c r="AI38" s="141">
        <f t="shared" si="1"/>
        <v>3.4172503566464105E-2</v>
      </c>
      <c r="AJ38" s="18">
        <f t="shared" si="2"/>
        <v>39.816373877226873</v>
      </c>
      <c r="AK38" s="19">
        <f t="shared" si="3"/>
        <v>53.862754736224232</v>
      </c>
      <c r="AL38" s="19">
        <f t="shared" si="4"/>
        <v>62.934375707660031</v>
      </c>
      <c r="AM38" s="19">
        <f t="shared" si="5"/>
        <v>36.890044531602427</v>
      </c>
      <c r="AN38" s="19">
        <f t="shared" si="6"/>
        <v>56.496451147286237</v>
      </c>
      <c r="AO38" s="19" t="str">
        <f t="shared" si="7"/>
        <v>-</v>
      </c>
      <c r="AP38" s="20" t="str">
        <f t="shared" si="8"/>
        <v>-</v>
      </c>
      <c r="AR38" s="18">
        <f t="shared" si="24"/>
        <v>39.816373877226873</v>
      </c>
      <c r="AS38" s="19">
        <f t="shared" si="25"/>
        <v>53.862754736224232</v>
      </c>
      <c r="AT38" s="19">
        <f t="shared" si="26"/>
        <v>62.934375707660031</v>
      </c>
      <c r="AU38" s="19">
        <f t="shared" si="27"/>
        <v>36.890044531602427</v>
      </c>
      <c r="AV38" s="19">
        <f t="shared" si="28"/>
        <v>56.496451147286237</v>
      </c>
      <c r="AW38" s="19" t="str">
        <f t="shared" si="29"/>
        <v>-</v>
      </c>
      <c r="AX38" s="20" t="str">
        <f t="shared" si="30"/>
        <v>-</v>
      </c>
    </row>
    <row r="39" spans="1:50" ht="60" customHeight="1" x14ac:dyDescent="0.2">
      <c r="A39" s="163"/>
      <c r="B39" s="39">
        <v>6</v>
      </c>
      <c r="C39" s="117" t="s">
        <v>296</v>
      </c>
      <c r="D39" s="6"/>
      <c r="E39" s="16"/>
      <c r="F39" s="31">
        <f>(0.251*490+0.243*523)/(490+523)</f>
        <v>0.24686969397828235</v>
      </c>
      <c r="G39" s="64" t="s">
        <v>297</v>
      </c>
      <c r="H39" s="86" t="s">
        <v>338</v>
      </c>
      <c r="I39" s="12"/>
      <c r="J39" s="22">
        <v>0.32800000000000001</v>
      </c>
      <c r="K39" s="5" t="s">
        <v>49</v>
      </c>
      <c r="L39" s="6" t="s">
        <v>230</v>
      </c>
      <c r="M39" s="12"/>
      <c r="N39" s="22">
        <v>0.60699999999999998</v>
      </c>
      <c r="O39" s="5" t="s">
        <v>50</v>
      </c>
      <c r="P39" s="6" t="s">
        <v>234</v>
      </c>
      <c r="Q39" s="16"/>
      <c r="R39" s="22" t="s">
        <v>155</v>
      </c>
      <c r="S39" s="5"/>
      <c r="T39" s="129"/>
      <c r="V39" s="67" t="s">
        <v>155</v>
      </c>
      <c r="W39" s="57"/>
      <c r="X39" s="113"/>
      <c r="Z39" s="67">
        <v>0.191</v>
      </c>
      <c r="AA39" s="65" t="s">
        <v>108</v>
      </c>
      <c r="AB39" s="86" t="s">
        <v>143</v>
      </c>
      <c r="AD39" s="67">
        <v>0.24399999999999999</v>
      </c>
      <c r="AE39" s="69" t="s">
        <v>139</v>
      </c>
      <c r="AF39" s="86" t="s">
        <v>144</v>
      </c>
      <c r="AH39" s="146">
        <f t="shared" si="0"/>
        <v>0.32337393879565646</v>
      </c>
      <c r="AI39" s="141">
        <f t="shared" si="1"/>
        <v>0.14841908525782369</v>
      </c>
      <c r="AJ39" s="18">
        <f t="shared" si="2"/>
        <v>44.845390356336175</v>
      </c>
      <c r="AK39" s="19">
        <f t="shared" si="3"/>
        <v>50.311689106310517</v>
      </c>
      <c r="AL39" s="19">
        <f t="shared" si="4"/>
        <v>69.109810622511745</v>
      </c>
      <c r="AM39" s="19" t="str">
        <f t="shared" si="5"/>
        <v>-</v>
      </c>
      <c r="AN39" s="19" t="str">
        <f t="shared" si="6"/>
        <v>-</v>
      </c>
      <c r="AO39" s="19">
        <f t="shared" si="7"/>
        <v>41.081070297279808</v>
      </c>
      <c r="AP39" s="20">
        <f t="shared" si="8"/>
        <v>44.652039617561762</v>
      </c>
      <c r="AR39" s="18">
        <f t="shared" si="24"/>
        <v>44.845390356336175</v>
      </c>
      <c r="AS39" s="19">
        <f t="shared" si="25"/>
        <v>50.311689106310517</v>
      </c>
      <c r="AT39" s="19">
        <f t="shared" si="26"/>
        <v>69.109810622511745</v>
      </c>
      <c r="AU39" s="19" t="str">
        <f t="shared" si="27"/>
        <v>-</v>
      </c>
      <c r="AV39" s="19" t="str">
        <f t="shared" si="28"/>
        <v>-</v>
      </c>
      <c r="AW39" s="19">
        <f t="shared" si="29"/>
        <v>41.081070297279808</v>
      </c>
      <c r="AX39" s="20">
        <f t="shared" si="30"/>
        <v>44.652039617561762</v>
      </c>
    </row>
    <row r="40" spans="1:50" ht="60" customHeight="1" x14ac:dyDescent="0.2">
      <c r="A40" s="152" t="s">
        <v>335</v>
      </c>
      <c r="B40" s="39">
        <v>1</v>
      </c>
      <c r="C40" s="2" t="s">
        <v>309</v>
      </c>
      <c r="D40" s="6"/>
      <c r="E40" s="16"/>
      <c r="F40" s="111">
        <v>0.86699569829436995</v>
      </c>
      <c r="G40" s="47" t="s">
        <v>82</v>
      </c>
      <c r="H40" s="40" t="s">
        <v>209</v>
      </c>
      <c r="I40" s="12"/>
      <c r="J40" s="22" t="s">
        <v>155</v>
      </c>
      <c r="K40" s="26"/>
      <c r="L40" s="32"/>
      <c r="M40" s="12"/>
      <c r="N40" s="22" t="s">
        <v>155</v>
      </c>
      <c r="O40" s="26"/>
      <c r="P40" s="6"/>
      <c r="Q40" s="16"/>
      <c r="R40" s="22">
        <v>0.35699999999999998</v>
      </c>
      <c r="S40" s="47" t="s">
        <v>252</v>
      </c>
      <c r="T40" s="30" t="s">
        <v>253</v>
      </c>
      <c r="V40" s="22">
        <v>0.93899999999999995</v>
      </c>
      <c r="W40" s="69" t="s">
        <v>342</v>
      </c>
      <c r="X40" s="91" t="s">
        <v>265</v>
      </c>
      <c r="Z40" s="76">
        <v>0.58399999999999996</v>
      </c>
      <c r="AA40" s="65" t="s">
        <v>108</v>
      </c>
      <c r="AB40" s="6" t="s">
        <v>174</v>
      </c>
      <c r="AD40" s="76">
        <v>0.30499999999999999</v>
      </c>
      <c r="AE40" s="69" t="s">
        <v>139</v>
      </c>
      <c r="AF40" s="6" t="s">
        <v>121</v>
      </c>
      <c r="AH40" s="146">
        <f t="shared" si="0"/>
        <v>0.61039913965887405</v>
      </c>
      <c r="AI40" s="141">
        <f t="shared" si="1"/>
        <v>0.25768080734873278</v>
      </c>
      <c r="AJ40" s="18">
        <f t="shared" si="2"/>
        <v>59.957922798970067</v>
      </c>
      <c r="AK40" s="19" t="str">
        <f t="shared" si="3"/>
        <v>-</v>
      </c>
      <c r="AL40" s="19" t="str">
        <f t="shared" si="4"/>
        <v>-</v>
      </c>
      <c r="AM40" s="19">
        <f t="shared" si="5"/>
        <v>40.166161684058373</v>
      </c>
      <c r="AN40" s="19">
        <f t="shared" si="6"/>
        <v>62.7522442871119</v>
      </c>
      <c r="AO40" s="19">
        <f t="shared" si="7"/>
        <v>48.975510053290591</v>
      </c>
      <c r="AP40" s="20">
        <f t="shared" si="8"/>
        <v>38.148161176569062</v>
      </c>
      <c r="AR40" s="18">
        <f t="shared" ref="AR40" si="38">IFERROR(IF($AQ40="N",50-AJ40+50,AJ40),"-")</f>
        <v>59.957922798970067</v>
      </c>
      <c r="AS40" s="19" t="str">
        <f t="shared" ref="AS40" si="39">IFERROR(IF($AQ40="N",50-AK40+50,AK40),"-")</f>
        <v>-</v>
      </c>
      <c r="AT40" s="19" t="str">
        <f t="shared" ref="AT40" si="40">IFERROR(IF($AQ40="N",50-AL40+50,AL40),"-")</f>
        <v>-</v>
      </c>
      <c r="AU40" s="19">
        <f t="shared" ref="AU40" si="41">IFERROR(IF($AQ40="N",50-AM40+50,AM40),"-")</f>
        <v>40.166161684058373</v>
      </c>
      <c r="AV40" s="19">
        <f t="shared" ref="AV40" si="42">IFERROR(IF($AQ40="N",50-AN40+50,AN40),"-")</f>
        <v>62.7522442871119</v>
      </c>
      <c r="AW40" s="19">
        <f t="shared" ref="AW40" si="43">IFERROR(IF($AQ40="N",50-AO40+50,AO40),"-")</f>
        <v>48.975510053290591</v>
      </c>
      <c r="AX40" s="20">
        <f t="shared" ref="AX40" si="44">IFERROR(IF($AQ40="N",50-AP40+50,AP40),"-")</f>
        <v>38.148161176569062</v>
      </c>
    </row>
    <row r="41" spans="1:50" ht="60" customHeight="1" x14ac:dyDescent="0.2">
      <c r="A41" s="161"/>
      <c r="B41" s="39">
        <v>2</v>
      </c>
      <c r="C41" s="2" t="s">
        <v>310</v>
      </c>
      <c r="D41" s="6" t="s">
        <v>14</v>
      </c>
      <c r="E41" s="16"/>
      <c r="F41" s="111">
        <v>0.60150265156197225</v>
      </c>
      <c r="G41" s="47" t="s">
        <v>82</v>
      </c>
      <c r="H41" s="40" t="s">
        <v>208</v>
      </c>
      <c r="I41" s="12"/>
      <c r="J41" s="22">
        <v>5.1999999999999998E-2</v>
      </c>
      <c r="K41" s="5" t="s">
        <v>51</v>
      </c>
      <c r="L41" s="6"/>
      <c r="M41" s="12"/>
      <c r="N41" s="22">
        <v>8.4000000000000005E-2</v>
      </c>
      <c r="O41" s="5" t="s">
        <v>52</v>
      </c>
      <c r="P41" s="45" t="s">
        <v>210</v>
      </c>
      <c r="Q41" s="16"/>
      <c r="R41" s="22">
        <v>0.17100000000000001</v>
      </c>
      <c r="S41" s="47" t="s">
        <v>345</v>
      </c>
      <c r="T41" s="30" t="s">
        <v>170</v>
      </c>
      <c r="V41" s="67">
        <v>0.60699999999999998</v>
      </c>
      <c r="W41" s="69" t="s">
        <v>342</v>
      </c>
      <c r="X41" s="91" t="s">
        <v>259</v>
      </c>
      <c r="Z41" s="67">
        <v>0.127</v>
      </c>
      <c r="AA41" s="65" t="s">
        <v>108</v>
      </c>
      <c r="AB41" s="6" t="s">
        <v>175</v>
      </c>
      <c r="AD41" s="67">
        <v>6.0999999999999999E-2</v>
      </c>
      <c r="AE41" s="69" t="s">
        <v>139</v>
      </c>
      <c r="AF41" s="6" t="s">
        <v>120</v>
      </c>
      <c r="AH41" s="146">
        <f t="shared" si="0"/>
        <v>0.24335752165171032</v>
      </c>
      <c r="AI41" s="141">
        <f t="shared" si="1"/>
        <v>0.23131464545840855</v>
      </c>
      <c r="AJ41" s="18">
        <f t="shared" si="2"/>
        <v>65.483028720490509</v>
      </c>
      <c r="AK41" s="19">
        <f t="shared" si="3"/>
        <v>41.727392735013083</v>
      </c>
      <c r="AL41" s="19">
        <f t="shared" si="4"/>
        <v>43.110789793015357</v>
      </c>
      <c r="AM41" s="19">
        <f t="shared" si="5"/>
        <v>46.871900544459017</v>
      </c>
      <c r="AN41" s="19">
        <f t="shared" si="6"/>
        <v>65.720685459739911</v>
      </c>
      <c r="AO41" s="19">
        <f t="shared" si="7"/>
        <v>44.969729589705899</v>
      </c>
      <c r="AP41" s="20">
        <f t="shared" si="8"/>
        <v>42.116473157576223</v>
      </c>
      <c r="AR41" s="18">
        <f t="shared" si="24"/>
        <v>65.483028720490509</v>
      </c>
      <c r="AS41" s="19">
        <f t="shared" si="25"/>
        <v>41.727392735013083</v>
      </c>
      <c r="AT41" s="19">
        <f t="shared" si="26"/>
        <v>43.110789793015357</v>
      </c>
      <c r="AU41" s="19">
        <f t="shared" si="27"/>
        <v>46.871900544459017</v>
      </c>
      <c r="AV41" s="19">
        <f t="shared" si="28"/>
        <v>65.720685459739911</v>
      </c>
      <c r="AW41" s="19">
        <f t="shared" si="29"/>
        <v>44.969729589705899</v>
      </c>
      <c r="AX41" s="20">
        <f t="shared" si="30"/>
        <v>42.116473157576223</v>
      </c>
    </row>
    <row r="42" spans="1:50" ht="60" customHeight="1" x14ac:dyDescent="0.2">
      <c r="A42" s="161"/>
      <c r="B42" s="39">
        <v>3</v>
      </c>
      <c r="C42" s="2" t="s">
        <v>305</v>
      </c>
      <c r="D42" s="6" t="s">
        <v>311</v>
      </c>
      <c r="E42" s="12"/>
      <c r="F42" s="24">
        <v>0.99</v>
      </c>
      <c r="G42" s="5" t="s">
        <v>302</v>
      </c>
      <c r="H42" s="90" t="s">
        <v>313</v>
      </c>
      <c r="I42" s="12"/>
      <c r="J42" s="67">
        <v>0.83099999999999996</v>
      </c>
      <c r="K42" s="57" t="s">
        <v>232</v>
      </c>
      <c r="L42" s="122" t="s">
        <v>336</v>
      </c>
      <c r="M42" s="12"/>
      <c r="N42" s="67">
        <v>0.77300000000000002</v>
      </c>
      <c r="O42" s="57" t="s">
        <v>236</v>
      </c>
      <c r="P42" s="135" t="s">
        <v>337</v>
      </c>
      <c r="Q42" s="12"/>
      <c r="R42" s="22">
        <v>0.63800000000000001</v>
      </c>
      <c r="S42" s="47" t="s">
        <v>252</v>
      </c>
      <c r="T42" s="91" t="s">
        <v>254</v>
      </c>
      <c r="V42" s="67">
        <v>0.96</v>
      </c>
      <c r="W42" s="65" t="s">
        <v>314</v>
      </c>
      <c r="X42" s="91" t="s">
        <v>315</v>
      </c>
      <c r="Z42" s="66">
        <v>0.76600000000000001</v>
      </c>
      <c r="AA42" s="65" t="s">
        <v>108</v>
      </c>
      <c r="AB42" s="91" t="s">
        <v>358</v>
      </c>
      <c r="AD42" s="66">
        <v>0.94764893995025468</v>
      </c>
      <c r="AE42" s="69" t="s">
        <v>221</v>
      </c>
      <c r="AF42" s="89" t="s">
        <v>222</v>
      </c>
      <c r="AH42" s="146">
        <f t="shared" si="0"/>
        <v>0.84366413427860787</v>
      </c>
      <c r="AI42" s="141">
        <f t="shared" si="1"/>
        <v>0.11907039521244298</v>
      </c>
      <c r="AJ42" s="18">
        <f t="shared" si="2"/>
        <v>62.289861426956939</v>
      </c>
      <c r="AK42" s="19">
        <f t="shared" si="3"/>
        <v>48.936416205219373</v>
      </c>
      <c r="AL42" s="19">
        <f t="shared" si="4"/>
        <v>44.06534813691259</v>
      </c>
      <c r="AM42" s="19">
        <f t="shared" si="5"/>
        <v>32.727517288267492</v>
      </c>
      <c r="AN42" s="19">
        <f t="shared" si="6"/>
        <v>59.770343460591363</v>
      </c>
      <c r="AO42" s="19">
        <f t="shared" si="7"/>
        <v>43.47746061142729</v>
      </c>
      <c r="AP42" s="20">
        <f t="shared" si="8"/>
        <v>58.733052870624917</v>
      </c>
      <c r="AR42" s="18">
        <f t="shared" si="24"/>
        <v>62.289861426956939</v>
      </c>
      <c r="AS42" s="19">
        <f t="shared" si="25"/>
        <v>48.936416205219373</v>
      </c>
      <c r="AT42" s="19">
        <f t="shared" si="26"/>
        <v>44.06534813691259</v>
      </c>
      <c r="AU42" s="19">
        <f t="shared" si="27"/>
        <v>32.727517288267492</v>
      </c>
      <c r="AV42" s="19">
        <f t="shared" si="28"/>
        <v>59.770343460591363</v>
      </c>
      <c r="AW42" s="19">
        <f t="shared" si="29"/>
        <v>43.47746061142729</v>
      </c>
      <c r="AX42" s="20">
        <f t="shared" si="30"/>
        <v>58.733052870624917</v>
      </c>
    </row>
    <row r="43" spans="1:50" ht="60" customHeight="1" x14ac:dyDescent="0.2">
      <c r="A43" s="161"/>
      <c r="B43" s="39">
        <v>4</v>
      </c>
      <c r="C43" s="2" t="s">
        <v>306</v>
      </c>
      <c r="D43" s="6" t="s">
        <v>312</v>
      </c>
      <c r="E43" s="12"/>
      <c r="F43" s="22">
        <v>0.94299999999999995</v>
      </c>
      <c r="G43" s="70" t="s">
        <v>81</v>
      </c>
      <c r="H43" s="136" t="s">
        <v>316</v>
      </c>
      <c r="I43" s="12"/>
      <c r="J43" s="67">
        <v>0.79511458305608052</v>
      </c>
      <c r="K43" s="57" t="s">
        <v>232</v>
      </c>
      <c r="L43" s="135" t="s">
        <v>237</v>
      </c>
      <c r="M43" s="12"/>
      <c r="N43" s="67">
        <v>0.98399999999999999</v>
      </c>
      <c r="O43" s="57" t="s">
        <v>236</v>
      </c>
      <c r="P43" s="122" t="s">
        <v>360</v>
      </c>
      <c r="Q43" s="12"/>
      <c r="R43" s="22">
        <v>0.79800000000000004</v>
      </c>
      <c r="S43" s="47" t="s">
        <v>252</v>
      </c>
      <c r="T43" s="30" t="s">
        <v>255</v>
      </c>
      <c r="V43" s="67">
        <v>0.96</v>
      </c>
      <c r="W43" s="65" t="s">
        <v>101</v>
      </c>
      <c r="X43" s="89" t="s">
        <v>315</v>
      </c>
      <c r="Z43" s="66">
        <v>0.91800000000000004</v>
      </c>
      <c r="AA43" s="65" t="s">
        <v>108</v>
      </c>
      <c r="AB43" s="74" t="s">
        <v>352</v>
      </c>
      <c r="AD43" s="66">
        <v>0.88</v>
      </c>
      <c r="AE43" s="69" t="s">
        <v>139</v>
      </c>
      <c r="AF43" s="74" t="s">
        <v>351</v>
      </c>
      <c r="AH43" s="146">
        <f t="shared" si="0"/>
        <v>0.89687351186515429</v>
      </c>
      <c r="AI43" s="141">
        <f t="shared" si="1"/>
        <v>7.0270422746800607E-2</v>
      </c>
      <c r="AJ43" s="18">
        <f t="shared" si="2"/>
        <v>56.56413983747462</v>
      </c>
      <c r="AK43" s="19">
        <f t="shared" si="3"/>
        <v>35.51895309129803</v>
      </c>
      <c r="AL43" s="19">
        <f t="shared" si="4"/>
        <v>62.398742561828769</v>
      </c>
      <c r="AM43" s="19">
        <f t="shared" si="5"/>
        <v>35.929569226953888</v>
      </c>
      <c r="AN43" s="19">
        <f t="shared" si="6"/>
        <v>58.983365357328779</v>
      </c>
      <c r="AO43" s="19">
        <f t="shared" si="7"/>
        <v>53.006455249453815</v>
      </c>
      <c r="AP43" s="20">
        <f t="shared" si="8"/>
        <v>47.59877467566217</v>
      </c>
      <c r="AR43" s="18">
        <f t="shared" ref="AR43" si="45">IFERROR(IF($AQ43="N",50-AJ43+50,AJ43),"-")</f>
        <v>56.56413983747462</v>
      </c>
      <c r="AS43" s="19">
        <f t="shared" ref="AS43" si="46">IFERROR(IF($AQ43="N",50-AK43+50,AK43),"-")</f>
        <v>35.51895309129803</v>
      </c>
      <c r="AT43" s="19">
        <f t="shared" ref="AT43" si="47">IFERROR(IF($AQ43="N",50-AL43+50,AL43),"-")</f>
        <v>62.398742561828769</v>
      </c>
      <c r="AU43" s="19">
        <f t="shared" ref="AU43" si="48">IFERROR(IF($AQ43="N",50-AM43+50,AM43),"-")</f>
        <v>35.929569226953888</v>
      </c>
      <c r="AV43" s="19">
        <f t="shared" ref="AV43" si="49">IFERROR(IF($AQ43="N",50-AN43+50,AN43),"-")</f>
        <v>58.983365357328779</v>
      </c>
      <c r="AW43" s="19">
        <f t="shared" ref="AW43" si="50">IFERROR(IF($AQ43="N",50-AO43+50,AO43),"-")</f>
        <v>53.006455249453815</v>
      </c>
      <c r="AX43" s="20">
        <f t="shared" ref="AX43" si="51">IFERROR(IF($AQ43="N",50-AP43+50,AP43),"-")</f>
        <v>47.59877467566217</v>
      </c>
    </row>
    <row r="44" spans="1:50" ht="60" customHeight="1" x14ac:dyDescent="0.2">
      <c r="A44" s="161"/>
      <c r="B44" s="39">
        <v>5</v>
      </c>
      <c r="C44" s="117" t="s">
        <v>308</v>
      </c>
      <c r="D44" s="6"/>
      <c r="E44" s="12"/>
      <c r="F44" s="22">
        <v>0.99857650130347431</v>
      </c>
      <c r="G44" s="41" t="s">
        <v>83</v>
      </c>
      <c r="H44" s="40" t="s">
        <v>317</v>
      </c>
      <c r="I44" s="12"/>
      <c r="J44" s="111">
        <v>0.49869999999999998</v>
      </c>
      <c r="K44" s="57" t="s">
        <v>232</v>
      </c>
      <c r="L44" s="6" t="s">
        <v>231</v>
      </c>
      <c r="M44" s="12"/>
      <c r="N44" s="111">
        <v>0.66800000000000004</v>
      </c>
      <c r="O44" s="12" t="s">
        <v>235</v>
      </c>
      <c r="P44" s="5" t="s">
        <v>318</v>
      </c>
      <c r="Q44" s="12"/>
      <c r="R44" s="22">
        <v>0.66500000000000004</v>
      </c>
      <c r="S44" s="47" t="s">
        <v>252</v>
      </c>
      <c r="T44" s="89" t="s">
        <v>256</v>
      </c>
      <c r="V44" s="111">
        <v>0.50042979407257915</v>
      </c>
      <c r="W44" s="65" t="s">
        <v>94</v>
      </c>
      <c r="X44" s="74" t="s">
        <v>319</v>
      </c>
      <c r="Z44" s="66">
        <v>0.79200000000000004</v>
      </c>
      <c r="AA44" s="65" t="s">
        <v>108</v>
      </c>
      <c r="AB44" s="92" t="s">
        <v>123</v>
      </c>
      <c r="AD44" s="66">
        <v>0.93200000000000005</v>
      </c>
      <c r="AE44" s="69" t="s">
        <v>139</v>
      </c>
      <c r="AF44" s="92" t="s">
        <v>123</v>
      </c>
      <c r="AH44" s="146">
        <f t="shared" si="0"/>
        <v>0.72210089933943622</v>
      </c>
      <c r="AI44" s="141">
        <f t="shared" si="1"/>
        <v>0.18150786522244056</v>
      </c>
      <c r="AJ44" s="18">
        <f t="shared" si="2"/>
        <v>65.232155456470892</v>
      </c>
      <c r="AK44" s="19">
        <f t="shared" si="3"/>
        <v>37.691943868897624</v>
      </c>
      <c r="AL44" s="19">
        <f t="shared" si="4"/>
        <v>47.019363360748322</v>
      </c>
      <c r="AM44" s="19">
        <f t="shared" si="5"/>
        <v>46.8540812669766</v>
      </c>
      <c r="AN44" s="19">
        <f t="shared" si="6"/>
        <v>37.787245197600896</v>
      </c>
      <c r="AO44" s="19">
        <f t="shared" si="7"/>
        <v>53.85102323664605</v>
      </c>
      <c r="AP44" s="20">
        <f t="shared" si="8"/>
        <v>61.564187612659616</v>
      </c>
      <c r="AR44" s="18">
        <f t="shared" si="24"/>
        <v>65.232155456470892</v>
      </c>
      <c r="AS44" s="19">
        <f t="shared" si="25"/>
        <v>37.691943868897624</v>
      </c>
      <c r="AT44" s="19">
        <f t="shared" si="26"/>
        <v>47.019363360748322</v>
      </c>
      <c r="AU44" s="19">
        <f t="shared" si="27"/>
        <v>46.8540812669766</v>
      </c>
      <c r="AV44" s="19">
        <f t="shared" si="28"/>
        <v>37.787245197600896</v>
      </c>
      <c r="AW44" s="19">
        <f t="shared" si="29"/>
        <v>53.85102323664605</v>
      </c>
      <c r="AX44" s="20">
        <f t="shared" si="30"/>
        <v>61.564187612659616</v>
      </c>
    </row>
    <row r="45" spans="1:50" ht="60" customHeight="1" x14ac:dyDescent="0.2">
      <c r="A45" s="162"/>
      <c r="B45" s="39">
        <v>6</v>
      </c>
      <c r="C45" s="2" t="s">
        <v>307</v>
      </c>
      <c r="D45" s="6" t="s">
        <v>15</v>
      </c>
      <c r="E45" s="12"/>
      <c r="F45" s="42">
        <v>3.0000000000000001E-3</v>
      </c>
      <c r="G45" s="49" t="s">
        <v>348</v>
      </c>
      <c r="H45" s="150" t="s">
        <v>349</v>
      </c>
      <c r="I45" s="12"/>
      <c r="J45" s="22" t="s">
        <v>155</v>
      </c>
      <c r="K45" s="5"/>
      <c r="L45" s="6"/>
      <c r="M45" s="12"/>
      <c r="N45" s="22" t="s">
        <v>155</v>
      </c>
      <c r="O45" s="5"/>
      <c r="P45" s="6"/>
      <c r="Q45" s="12"/>
      <c r="R45" s="22">
        <v>3.4000000000000002E-2</v>
      </c>
      <c r="S45" s="47" t="s">
        <v>345</v>
      </c>
      <c r="T45" s="30" t="s">
        <v>68</v>
      </c>
      <c r="V45" s="67">
        <v>0.09</v>
      </c>
      <c r="W45" s="70" t="s">
        <v>104</v>
      </c>
      <c r="X45" s="6"/>
      <c r="Z45" s="67" t="s">
        <v>122</v>
      </c>
      <c r="AA45" s="70"/>
      <c r="AB45" s="6"/>
      <c r="AD45" s="56" t="s">
        <v>122</v>
      </c>
      <c r="AE45" s="70"/>
      <c r="AF45" s="6"/>
      <c r="AH45" s="146">
        <f t="shared" si="0"/>
        <v>4.2333333333333334E-2</v>
      </c>
      <c r="AI45" s="141">
        <f t="shared" si="1"/>
        <v>3.6003086287459046E-2</v>
      </c>
      <c r="AJ45" s="18">
        <f t="shared" si="2"/>
        <v>39.075010675672459</v>
      </c>
      <c r="AK45" s="19" t="str">
        <f t="shared" si="3"/>
        <v>-</v>
      </c>
      <c r="AL45" s="19" t="str">
        <f t="shared" si="4"/>
        <v>-</v>
      </c>
      <c r="AM45" s="19">
        <f t="shared" si="5"/>
        <v>47.685383617727219</v>
      </c>
      <c r="AN45" s="19">
        <f t="shared" si="6"/>
        <v>63.239605706600322</v>
      </c>
      <c r="AO45" s="19" t="str">
        <f t="shared" si="7"/>
        <v>-</v>
      </c>
      <c r="AP45" s="20" t="str">
        <f t="shared" si="8"/>
        <v>-</v>
      </c>
      <c r="AQ45" s="10" t="s">
        <v>72</v>
      </c>
      <c r="AR45" s="18">
        <f t="shared" si="24"/>
        <v>60.924989324327541</v>
      </c>
      <c r="AS45" s="19" t="str">
        <f t="shared" si="25"/>
        <v>-</v>
      </c>
      <c r="AT45" s="19" t="str">
        <f t="shared" si="26"/>
        <v>-</v>
      </c>
      <c r="AU45" s="19">
        <f t="shared" si="27"/>
        <v>52.314616382272781</v>
      </c>
      <c r="AV45" s="19">
        <f t="shared" si="28"/>
        <v>36.760394293399678</v>
      </c>
      <c r="AW45" s="19" t="str">
        <f t="shared" si="29"/>
        <v>-</v>
      </c>
      <c r="AX45" s="20" t="str">
        <f t="shared" si="30"/>
        <v>-</v>
      </c>
    </row>
    <row r="46" spans="1:50" ht="60" customHeight="1" x14ac:dyDescent="0.2">
      <c r="A46" s="152" t="s">
        <v>168</v>
      </c>
      <c r="B46" s="39">
        <v>1</v>
      </c>
      <c r="C46" s="2" t="s">
        <v>326</v>
      </c>
      <c r="D46" s="116"/>
      <c r="E46" s="12"/>
      <c r="F46" s="22">
        <v>6.3663239024617638E-2</v>
      </c>
      <c r="G46" s="50" t="s">
        <v>84</v>
      </c>
      <c r="H46" s="6" t="s">
        <v>179</v>
      </c>
      <c r="I46" s="12"/>
      <c r="J46" s="22">
        <v>3.0406965887983645E-3</v>
      </c>
      <c r="K46" s="50" t="s">
        <v>223</v>
      </c>
      <c r="L46" s="6" t="s">
        <v>224</v>
      </c>
      <c r="M46" s="12"/>
      <c r="N46" s="22" t="s">
        <v>155</v>
      </c>
      <c r="O46" s="5"/>
      <c r="P46" s="116"/>
      <c r="Q46" s="12"/>
      <c r="R46" s="22">
        <v>0.1107470511140236</v>
      </c>
      <c r="S46" s="50" t="s">
        <v>223</v>
      </c>
      <c r="T46" s="30" t="s">
        <v>224</v>
      </c>
      <c r="V46" s="67">
        <v>6.2816200215285251E-2</v>
      </c>
      <c r="W46" s="50" t="s">
        <v>223</v>
      </c>
      <c r="X46" s="6" t="s">
        <v>224</v>
      </c>
      <c r="Z46" s="67">
        <v>0</v>
      </c>
      <c r="AA46" s="57"/>
      <c r="AB46" s="86" t="s">
        <v>280</v>
      </c>
      <c r="AD46" s="67">
        <v>7.8738935251563461E-2</v>
      </c>
      <c r="AE46" s="50" t="s">
        <v>223</v>
      </c>
      <c r="AF46" s="6" t="s">
        <v>224</v>
      </c>
      <c r="AH46" s="146">
        <f>IFERROR(AVERAGE(F46,J46,N46,R46,V46,Z46,AD46),"-")</f>
        <v>5.3167687032381387E-2</v>
      </c>
      <c r="AI46" s="141">
        <f>IFERROR(_xlfn.STDEV.P(N46,F46,J46,R46,V46,Z46,AD46),"-")</f>
        <v>3.9816329223699279E-2</v>
      </c>
      <c r="AJ46" s="18">
        <f t="shared" ref="AJ46" si="52">IFERROR((F46-$AH46)*10/$AI46+50,"-")</f>
        <v>52.635991864862604</v>
      </c>
      <c r="AK46" s="19">
        <f t="shared" ref="AK46" si="53">IFERROR((J46-$AH46)*10/$AI46+50,"-")</f>
        <v>37.410444051244511</v>
      </c>
      <c r="AL46" s="19" t="str">
        <f t="shared" ref="AL46" si="54">IFERROR((N46-$AH46)*10/$AI46+50,"-")</f>
        <v>-</v>
      </c>
      <c r="AM46" s="19">
        <f t="shared" ref="AM46" si="55">IFERROR((R46-$AH46)*10/$AI46+50,"-")</f>
        <v>64.461243716904491</v>
      </c>
      <c r="AN46" s="19">
        <f t="shared" ref="AN46" si="56">IFERROR((V46-$AH46)*10/$AI46+50,"-")</f>
        <v>52.423255325395722</v>
      </c>
      <c r="AO46" s="19">
        <f t="shared" ref="AO46" si="57">IFERROR((Z46-$AH46)*10/$AI46+50,"-")</f>
        <v>36.646763257941124</v>
      </c>
      <c r="AP46" s="20">
        <f t="shared" ref="AP46" si="58">IFERROR((AD46-$AH46)*10/$AI46+50,"-")</f>
        <v>56.422301783651541</v>
      </c>
      <c r="AQ46" s="10" t="s">
        <v>72</v>
      </c>
      <c r="AR46" s="18">
        <f t="shared" ref="AR46" si="59">IFERROR(IF($AQ46="N",50-AJ46+50,AJ46),"-")</f>
        <v>47.364008135137396</v>
      </c>
      <c r="AS46" s="19">
        <f t="shared" ref="AS46" si="60">IFERROR(IF($AQ46="N",50-AK46+50,AK46),"-")</f>
        <v>62.589555948755489</v>
      </c>
      <c r="AT46" s="19" t="str">
        <f t="shared" ref="AT46" si="61">IFERROR(IF($AQ46="N",50-AL46+50,AL46),"-")</f>
        <v>-</v>
      </c>
      <c r="AU46" s="19">
        <f t="shared" ref="AU46" si="62">IFERROR(IF($AQ46="N",50-AM46+50,AM46),"-")</f>
        <v>35.538756283095509</v>
      </c>
      <c r="AV46" s="19">
        <f t="shared" ref="AV46" si="63">IFERROR(IF($AQ46="N",50-AN46+50,AN46),"-")</f>
        <v>47.576744674604278</v>
      </c>
      <c r="AW46" s="19">
        <f t="shared" ref="AW46" si="64">IFERROR(IF($AQ46="N",50-AO46+50,AO46),"-")</f>
        <v>63.353236742058876</v>
      </c>
      <c r="AX46" s="20">
        <f t="shared" ref="AX46" si="65">IFERROR(IF($AQ46="N",50-AP46+50,AP46),"-")</f>
        <v>43.577698216348459</v>
      </c>
    </row>
    <row r="47" spans="1:50" ht="60" customHeight="1" thickBot="1" x14ac:dyDescent="0.25">
      <c r="A47" s="153"/>
      <c r="B47" s="87">
        <v>2</v>
      </c>
      <c r="C47" s="120" t="s">
        <v>327</v>
      </c>
      <c r="D47" s="35"/>
      <c r="E47" s="12"/>
      <c r="F47" s="33">
        <v>0.93653623653449458</v>
      </c>
      <c r="G47" s="34" t="s">
        <v>85</v>
      </c>
      <c r="H47" s="35" t="s">
        <v>86</v>
      </c>
      <c r="I47" s="12"/>
      <c r="J47" s="43" t="s">
        <v>155</v>
      </c>
      <c r="K47" s="34"/>
      <c r="L47" s="35"/>
      <c r="M47" s="12"/>
      <c r="N47" s="43" t="s">
        <v>155</v>
      </c>
      <c r="O47" s="34"/>
      <c r="P47" s="35"/>
      <c r="Q47" s="12"/>
      <c r="R47" s="43" t="s">
        <v>155</v>
      </c>
      <c r="S47" s="34"/>
      <c r="T47" s="35"/>
      <c r="V47" s="126" t="s">
        <v>155</v>
      </c>
      <c r="W47" s="61"/>
      <c r="X47" s="35"/>
      <c r="Z47" s="60" t="s">
        <v>122</v>
      </c>
      <c r="AA47" s="61"/>
      <c r="AB47" s="35"/>
      <c r="AD47" s="60" t="s">
        <v>122</v>
      </c>
      <c r="AE47" s="61"/>
      <c r="AF47" s="35"/>
      <c r="AH47" s="146">
        <f>IFERROR(AVERAGE(F47,J47,N47,R47,V47,Z47,AD47),"-")</f>
        <v>0.93653623653449458</v>
      </c>
      <c r="AI47" s="141">
        <f>IFERROR(_xlfn.STDEV.P(N47,F47,J47,R47,V47,Z47,AD47),"-")</f>
        <v>0</v>
      </c>
      <c r="AJ47" s="36" t="str">
        <f>IFERROR((F47-$AH47)*10/$AI47+50,"-")</f>
        <v>-</v>
      </c>
      <c r="AK47" s="37" t="str">
        <f>IFERROR((J47-$AH47)*10/$AI47+50,"-")</f>
        <v>-</v>
      </c>
      <c r="AL47" s="37" t="str">
        <f>IFERROR((N47-$AH47)*10/$AI47+50,"-")</f>
        <v>-</v>
      </c>
      <c r="AM47" s="37" t="str">
        <f>IFERROR((R47-$AH47)*10/$AI47+50,"-")</f>
        <v>-</v>
      </c>
      <c r="AN47" s="37" t="str">
        <f>IFERROR((V47-$AH47)*10/$AI47+50,"-")</f>
        <v>-</v>
      </c>
      <c r="AO47" s="37" t="str">
        <f>IFERROR((Z47-$AH47)*10/$AI47+50,"-")</f>
        <v>-</v>
      </c>
      <c r="AP47" s="38" t="str">
        <f>IFERROR((AD47-$AH47)*10/$AI47+50,"-")</f>
        <v>-</v>
      </c>
      <c r="AR47" s="36" t="str">
        <f t="shared" si="24"/>
        <v>-</v>
      </c>
      <c r="AS47" s="37" t="str">
        <f t="shared" si="25"/>
        <v>-</v>
      </c>
      <c r="AT47" s="37" t="str">
        <f t="shared" si="26"/>
        <v>-</v>
      </c>
      <c r="AU47" s="37" t="str">
        <f t="shared" si="27"/>
        <v>-</v>
      </c>
      <c r="AV47" s="37" t="str">
        <f t="shared" si="28"/>
        <v>-</v>
      </c>
      <c r="AW47" s="37" t="str">
        <f t="shared" si="29"/>
        <v>-</v>
      </c>
      <c r="AX47" s="38" t="str">
        <f t="shared" si="30"/>
        <v>-</v>
      </c>
    </row>
    <row r="48" spans="1:50" ht="20.45" customHeight="1" x14ac:dyDescent="0.2">
      <c r="A48" s="1"/>
      <c r="B48" s="1"/>
      <c r="C48" s="1"/>
      <c r="D48" s="28"/>
      <c r="E48" s="1"/>
      <c r="F48" s="12"/>
      <c r="G48" s="12"/>
      <c r="H48" s="12"/>
      <c r="I48" s="12"/>
      <c r="J48" s="12"/>
      <c r="K48" s="12"/>
      <c r="L48" s="12"/>
      <c r="M48" s="12"/>
      <c r="N48" s="12"/>
      <c r="O48" s="12"/>
      <c r="P48" s="12"/>
      <c r="Q48" s="1"/>
      <c r="R48" s="12"/>
      <c r="S48" s="28"/>
      <c r="V48" s="127"/>
      <c r="W48" s="59"/>
      <c r="Z48" s="58"/>
      <c r="AA48" s="59"/>
      <c r="AD48" s="58"/>
      <c r="AE48" s="59"/>
      <c r="AR48" s="8" t="s">
        <v>74</v>
      </c>
      <c r="AS48" s="21"/>
      <c r="AT48" s="21"/>
      <c r="AU48" s="21"/>
      <c r="AV48" s="21"/>
      <c r="AW48" s="21"/>
      <c r="AX48" s="21"/>
    </row>
    <row r="49" spans="43:50" x14ac:dyDescent="0.2">
      <c r="AR49" s="10" t="s">
        <v>153</v>
      </c>
      <c r="AS49" s="10" t="s">
        <v>145</v>
      </c>
      <c r="AT49" s="10" t="s">
        <v>149</v>
      </c>
      <c r="AU49" s="10" t="s">
        <v>147</v>
      </c>
      <c r="AV49" s="10" t="s">
        <v>146</v>
      </c>
      <c r="AW49" s="10" t="s">
        <v>152</v>
      </c>
      <c r="AX49" s="10" t="s">
        <v>148</v>
      </c>
    </row>
    <row r="50" spans="43:50" x14ac:dyDescent="0.2">
      <c r="AQ50" s="44" t="str">
        <f>A5</f>
        <v>1.Policy &amp; statistics</v>
      </c>
      <c r="AR50" s="21">
        <f t="shared" ref="AR50:AX50" si="66">AR14</f>
        <v>69.874515916807084</v>
      </c>
      <c r="AS50" s="21">
        <f t="shared" si="66"/>
        <v>38.360780733803594</v>
      </c>
      <c r="AT50" s="21">
        <f t="shared" si="66"/>
        <v>49.121568357268195</v>
      </c>
      <c r="AU50" s="21">
        <f t="shared" si="66"/>
        <v>37.592153046413259</v>
      </c>
      <c r="AV50" s="21">
        <f t="shared" si="66"/>
        <v>53.733334481610179</v>
      </c>
      <c r="AW50" s="21">
        <f t="shared" si="66"/>
        <v>50.658823732048859</v>
      </c>
      <c r="AX50" s="21">
        <f t="shared" si="66"/>
        <v>50.658823732048859</v>
      </c>
    </row>
    <row r="51" spans="43:50" x14ac:dyDescent="0.2">
      <c r="AQ51" s="44" t="str">
        <f>A15</f>
        <v>2. Income &amp; livelihood security</v>
      </c>
      <c r="AR51" s="21">
        <f t="shared" ref="AR51:AX51" si="67">AVERAGE(AR15:AR21)</f>
        <v>51.083101168900882</v>
      </c>
      <c r="AS51" s="21">
        <f t="shared" si="67"/>
        <v>51.112969224139832</v>
      </c>
      <c r="AT51" s="21">
        <f t="shared" si="67"/>
        <v>53.142065615042213</v>
      </c>
      <c r="AU51" s="21">
        <f t="shared" si="67"/>
        <v>41.746019133055754</v>
      </c>
      <c r="AV51" s="21">
        <f t="shared" si="67"/>
        <v>49.050506958640028</v>
      </c>
      <c r="AW51" s="21">
        <f t="shared" si="67"/>
        <v>52.13708014723197</v>
      </c>
      <c r="AX51" s="21">
        <f t="shared" si="67"/>
        <v>54.320644382473411</v>
      </c>
    </row>
    <row r="52" spans="43:50" x14ac:dyDescent="0.2">
      <c r="AQ52" s="44" t="str">
        <f>A22</f>
        <v>3.Health &amp; quality of life</v>
      </c>
      <c r="AR52" s="21">
        <f t="shared" ref="AR52:AX52" si="68">AVERAGE(AR22:AR34)</f>
        <v>58.513466022647634</v>
      </c>
      <c r="AS52" s="21">
        <f t="shared" si="68"/>
        <v>42.654311325755501</v>
      </c>
      <c r="AT52" s="21">
        <f t="shared" si="68"/>
        <v>53.359315790696215</v>
      </c>
      <c r="AU52" s="21">
        <f t="shared" si="68"/>
        <v>50.519079512174009</v>
      </c>
      <c r="AV52" s="21">
        <f t="shared" si="68"/>
        <v>49.647686459103305</v>
      </c>
      <c r="AW52" s="21">
        <f t="shared" si="68"/>
        <v>46.46034922729114</v>
      </c>
      <c r="AX52" s="21">
        <f t="shared" si="68"/>
        <v>47.699293711192929</v>
      </c>
    </row>
    <row r="53" spans="43:50" x14ac:dyDescent="0.2">
      <c r="AQ53" s="44" t="str">
        <f>A34</f>
        <v xml:space="preserve">4.Social capital </v>
      </c>
      <c r="AR53" s="21">
        <f t="shared" ref="AR53:AX53" si="69">AVERAGE(AR35:AR39)</f>
        <v>49.020797673959422</v>
      </c>
      <c r="AS53" s="21">
        <f t="shared" si="69"/>
        <v>48.574555045195673</v>
      </c>
      <c r="AT53" s="21">
        <f t="shared" si="69"/>
        <v>56.752328217817521</v>
      </c>
      <c r="AU53" s="21">
        <f t="shared" si="69"/>
        <v>45.656437916690251</v>
      </c>
      <c r="AV53" s="21">
        <f t="shared" si="69"/>
        <v>53.340628023875126</v>
      </c>
      <c r="AW53" s="21">
        <f t="shared" si="69"/>
        <v>44.683460174110657</v>
      </c>
      <c r="AX53" s="21">
        <f t="shared" si="69"/>
        <v>51.18327809785216</v>
      </c>
    </row>
    <row r="54" spans="43:50" x14ac:dyDescent="0.2">
      <c r="AQ54" s="44" t="str">
        <f>A40</f>
        <v>5.Capacity and enabling environment</v>
      </c>
      <c r="AR54" s="21">
        <f>AVERAGE(AR40:AR45)</f>
        <v>61.74201626078176</v>
      </c>
      <c r="AS54" s="21">
        <f t="shared" ref="AS54:AX54" si="70">AVERAGE(AS40:AS45)</f>
        <v>40.968676475107031</v>
      </c>
      <c r="AT54" s="21">
        <f t="shared" si="70"/>
        <v>49.148560963126258</v>
      </c>
      <c r="AU54" s="21">
        <f t="shared" si="70"/>
        <v>42.477307732164697</v>
      </c>
      <c r="AV54" s="21">
        <f t="shared" si="70"/>
        <v>53.629046342628754</v>
      </c>
      <c r="AW54" s="21">
        <f t="shared" si="70"/>
        <v>48.85603574810473</v>
      </c>
      <c r="AX54" s="21">
        <f t="shared" si="70"/>
        <v>49.632129898618402</v>
      </c>
    </row>
    <row r="55" spans="43:50" x14ac:dyDescent="0.2">
      <c r="AQ55" s="44" t="str">
        <f>A46</f>
        <v>6. COVID-19</v>
      </c>
      <c r="AR55" s="21">
        <f>AR46</f>
        <v>47.364008135137396</v>
      </c>
      <c r="AS55" s="21">
        <f t="shared" ref="AS55:AX55" si="71">AS46</f>
        <v>62.589555948755489</v>
      </c>
      <c r="AT55" s="21"/>
      <c r="AU55" s="21">
        <f t="shared" si="71"/>
        <v>35.538756283095509</v>
      </c>
      <c r="AV55" s="21">
        <f t="shared" si="71"/>
        <v>47.576744674604278</v>
      </c>
      <c r="AW55" s="21">
        <f t="shared" si="71"/>
        <v>63.353236742058876</v>
      </c>
      <c r="AX55" s="21">
        <f t="shared" si="71"/>
        <v>43.577698216348459</v>
      </c>
    </row>
    <row r="56" spans="43:50" x14ac:dyDescent="0.2">
      <c r="AQ56" s="10" t="s">
        <v>154</v>
      </c>
      <c r="AR56" s="82">
        <f>AVERAGE(AR50:AR55)</f>
        <v>56.266317529705702</v>
      </c>
      <c r="AS56" s="82">
        <f t="shared" ref="AS56:AX56" si="72">AVERAGE(AS50:AS55)</f>
        <v>47.376808125459519</v>
      </c>
      <c r="AT56" s="82">
        <f>AVERAGE(AT50:AT55)</f>
        <v>52.30476778879008</v>
      </c>
      <c r="AU56" s="82">
        <f t="shared" si="72"/>
        <v>42.254958937265577</v>
      </c>
      <c r="AV56" s="82">
        <f t="shared" si="72"/>
        <v>51.162991156743608</v>
      </c>
      <c r="AW56" s="82">
        <f t="shared" si="72"/>
        <v>51.024830961807702</v>
      </c>
      <c r="AX56" s="82">
        <f t="shared" si="72"/>
        <v>49.511978006422368</v>
      </c>
    </row>
  </sheetData>
  <mergeCells count="19">
    <mergeCell ref="AJ3:AP3"/>
    <mergeCell ref="AR3:AX3"/>
    <mergeCell ref="AD3:AF3"/>
    <mergeCell ref="A46:A47"/>
    <mergeCell ref="D3:D4"/>
    <mergeCell ref="B3:B4"/>
    <mergeCell ref="Z3:AB3"/>
    <mergeCell ref="A40:A45"/>
    <mergeCell ref="V3:X3"/>
    <mergeCell ref="A22:A33"/>
    <mergeCell ref="A34:A39"/>
    <mergeCell ref="A3:A4"/>
    <mergeCell ref="C3:C4"/>
    <mergeCell ref="A15:A21"/>
    <mergeCell ref="F3:H3"/>
    <mergeCell ref="J3:L3"/>
    <mergeCell ref="R3:T3"/>
    <mergeCell ref="A5:A14"/>
    <mergeCell ref="N3:P3"/>
  </mergeCells>
  <phoneticPr fontId="2"/>
  <hyperlinks>
    <hyperlink ref="O15" r:id="rId1" xr:uid="{96447BC7-1C22-4344-A41E-B9F60E6D5A1E}"/>
    <hyperlink ref="K22" r:id="rId2" xr:uid="{845EDD3A-C860-425D-BBB6-AE7D06C2BF01}"/>
    <hyperlink ref="G22" r:id="rId3" xr:uid="{44254042-9874-4134-9A06-F0E544B5D5C9}"/>
    <hyperlink ref="O22" r:id="rId4" xr:uid="{0A41CA1F-ED15-4D24-8AC6-92FDEEC9F9D3}"/>
    <hyperlink ref="S22" r:id="rId5" xr:uid="{6FDD3BE5-2D13-4DAB-B003-79F588CD9F7A}"/>
    <hyperlink ref="G23" r:id="rId6" xr:uid="{D570E998-B293-43C1-BB0B-451A07BE1D45}"/>
    <hyperlink ref="K23" r:id="rId7" xr:uid="{DA1A81AD-FE7B-4BDD-8347-6F87364595D7}"/>
    <hyperlink ref="O23" r:id="rId8" xr:uid="{1324CD0F-1B1A-4E78-88DA-6401DE3358B0}"/>
    <hyperlink ref="S23" r:id="rId9" xr:uid="{7EF5420D-804B-4971-9726-AAEEA96372F4}"/>
    <hyperlink ref="G18" r:id="rId10" xr:uid="{105E48A2-626B-4FCE-ABCC-76D1132F4433}"/>
    <hyperlink ref="G34" r:id="rId11" display="Basic Survey on Connection among People (人々のつながりに関する基礎調査（令和３年）)" xr:uid="{0CC83D59-9573-4BC8-83F1-1B95EB128541}"/>
    <hyperlink ref="G20" r:id="rId12" display="Comprehensive Survey of Living Conditions, Household Questionnaire (国民生活基礎調査世帯票)" xr:uid="{30C7C972-F707-41B2-8BEF-8B9AA1F85A9B}"/>
    <hyperlink ref="G35" r:id="rId13" xr:uid="{B0C38BFD-A34E-4769-B375-E55B1ABDDC8B}"/>
    <hyperlink ref="G36" r:id="rId14" xr:uid="{8A267548-5787-43EE-8B0C-3EBAD3B302A5}"/>
    <hyperlink ref="G38" r:id="rId15" display="5th Survey on crime victim 第５回犯罪被害実態（暗数）調査（法務省）" xr:uid="{23D54DD7-A43B-44C7-BD83-3AE2AC26E43C}"/>
    <hyperlink ref="G45" r:id="rId16" display="5th Survey on crime victim 第５回犯罪被害実態（暗数）調査（法務省）" xr:uid="{2FB1A6B7-DA72-4C48-B92D-4EB8AD9B990C}"/>
    <hyperlink ref="W22" r:id="rId17" xr:uid="{F1E5B56B-CDD2-4763-AD33-9301DFA3B940}"/>
    <hyperlink ref="W23" r:id="rId18" xr:uid="{01A58DEE-E859-4CF0-826B-E0274982A53B}"/>
    <hyperlink ref="S24" r:id="rId19" xr:uid="{235EB589-1815-45A1-8D48-ECAE1711FF7C}"/>
    <hyperlink ref="W24" r:id="rId20" xr:uid="{156C0121-14AF-4444-A96D-D9311CB4618F}"/>
    <hyperlink ref="W30" r:id="rId21" xr:uid="{35F04CF5-2B39-4D5B-96BC-3EBDA69D98D7}"/>
    <hyperlink ref="X5" r:id="rId22" xr:uid="{737FC1AA-B25E-4C8D-A248-400A1CACA049}"/>
    <hyperlink ref="W5" r:id="rId23" display="https://fh.moh.gov.my/v3/index.php/component/jdownloads/send/23-sektor-kesihatan-warga-emas/469-dasar-warga-emas?Itemid=0" xr:uid="{04F89E29-2A51-4914-9810-F9239F623B62}"/>
    <hyperlink ref="W6" r:id="rId24" xr:uid="{0E6CAC7A-5945-469A-BCAA-A72075E6BAF3}"/>
    <hyperlink ref="X6" r:id="rId25" xr:uid="{2799556F-CD66-4FE0-9433-00351CFE4A6B}"/>
    <hyperlink ref="W44" r:id="rId26" xr:uid="{2EDBF426-C075-492B-A32D-6D912E42ADB9}"/>
    <hyperlink ref="W11" r:id="rId27" xr:uid="{237149F1-8F85-4A9E-AFA9-B5C5D2257DEE}"/>
    <hyperlink ref="W42" r:id="rId28" display="ASEAN Statistical Yearbook" xr:uid="{87B3354B-D7BF-4920-9087-05DF35ADFACD}"/>
    <hyperlink ref="W12" r:id="rId29" xr:uid="{203D03F1-AF0A-487B-8AD9-27C65075C881}"/>
    <hyperlink ref="W13" r:id="rId30" xr:uid="{0E6E53CD-5545-41D6-BCD7-E2EC5691DA97}"/>
    <hyperlink ref="W45" r:id="rId31" display="National Health and Morbility Survey 2018: Elderly Health" xr:uid="{50E9C941-BDA3-4B52-8883-816464E42F53}"/>
    <hyperlink ref="W21" r:id="rId32" xr:uid="{42A3CB57-117F-421E-9905-12F298B95C4A}"/>
    <hyperlink ref="W18" r:id="rId33" xr:uid="{D6400E5D-911F-446E-93CE-0464F5349256}"/>
    <hyperlink ref="W29" r:id="rId34" display="National Health and Morbility Survey 2018: Elderly Health" xr:uid="{23EFD3D6-8545-4687-8AD3-D363A114322A}"/>
    <hyperlink ref="AA22" r:id="rId35" xr:uid="{F5A60D23-CB4B-48E3-9703-7987E5116269}"/>
    <hyperlink ref="AE22" r:id="rId36" xr:uid="{6E212BF3-9931-4B21-9961-3AA1E8F7A1A1}"/>
    <hyperlink ref="AA23" r:id="rId37" xr:uid="{907EB90D-8BFE-4202-A96A-CD67A5D785B2}"/>
    <hyperlink ref="AE23" r:id="rId38" xr:uid="{5B1C3A68-603C-48BA-A98E-44EA59A9BCC3}"/>
    <hyperlink ref="AA28" r:id="rId39" xr:uid="{EC65B86B-37C2-43F4-8954-F3646ECD0735}"/>
    <hyperlink ref="AA39" r:id="rId40" xr:uid="{D679CAAB-4254-45D0-A176-12A5E4A7B6B2}"/>
    <hyperlink ref="AA24" r:id="rId41" xr:uid="{DB004DC9-8771-49F7-8848-81C92C6D7D74}"/>
    <hyperlink ref="AE24" r:id="rId42" xr:uid="{F6A18E9A-7804-4251-9D39-453042AB5E95}"/>
    <hyperlink ref="AA5" r:id="rId43" display="Law on the Elderly" xr:uid="{F8DF6899-200C-414C-97BF-F761AD04011F}"/>
    <hyperlink ref="AA9" r:id="rId44" display="Sample survey" xr:uid="{0DE31C82-AA86-4A2C-8F9B-84679E0BEA41}"/>
    <hyperlink ref="AA11" r:id="rId45" xr:uid="{99E73AF5-FADF-402B-A162-46C73989F680}"/>
    <hyperlink ref="AA12" r:id="rId46" xr:uid="{49C31FB1-15F4-4B96-BD38-AB918AFE0B14}"/>
    <hyperlink ref="AA10" r:id="rId47" xr:uid="{2156A945-B6DB-453B-9AA6-59DB2F9B71E3}"/>
    <hyperlink ref="AA8" r:id="rId48" xr:uid="{C0BF655E-9200-4CF9-B529-504E5F0BA9BC}"/>
    <hyperlink ref="AA15" r:id="rId49" xr:uid="{BAA09774-D961-486F-B2AA-54605B7C1FA8}"/>
    <hyperlink ref="AA29" r:id="rId50" xr:uid="{EDCC954F-C3B0-4DBB-BB46-A5E3313C2F54}"/>
    <hyperlink ref="AA30" r:id="rId51" xr:uid="{93B64D61-F639-4EF3-9279-9ED2C0037CE0}"/>
    <hyperlink ref="AA32" r:id="rId52" xr:uid="{18BC0526-C12A-403C-ACD5-5A391F3DF96D}"/>
    <hyperlink ref="AA33" r:id="rId53" xr:uid="{F99A9E9B-3748-4CF3-99DA-0517D1659E3E}"/>
    <hyperlink ref="AA34" r:id="rId54" xr:uid="{D8F5F48C-315F-4D42-AE0B-4487DC187512}"/>
    <hyperlink ref="AA35" r:id="rId55" xr:uid="{94724FBD-E691-4AD9-9F8B-266D832A25C1}"/>
    <hyperlink ref="AA41" r:id="rId56" xr:uid="{ECE75B50-8F99-4529-9A84-FE70297BC1D4}"/>
    <hyperlink ref="AA44" r:id="rId57" xr:uid="{F12E5429-C860-444A-9BD5-D027FDDFECF7}"/>
    <hyperlink ref="AA36" r:id="rId58" xr:uid="{9E38EB23-E87B-4D9E-9563-4EAF12427327}"/>
    <hyperlink ref="AA21" r:id="rId59" xr:uid="{5D294092-FFAD-4435-B08A-56CCFF47B25E}"/>
    <hyperlink ref="AA18" r:id="rId60" xr:uid="{7DBBE645-7825-49DC-BAE8-17FC0043E456}"/>
    <hyperlink ref="AE5" r:id="rId61" xr:uid="{F6038312-9133-4EBC-BD3A-61E294E62CDA}"/>
    <hyperlink ref="AF5" r:id="rId62" xr:uid="{163C83E2-1C3D-45BE-AA37-7AC405CBDD7C}"/>
    <hyperlink ref="AE11" r:id="rId63" xr:uid="{A2C08BA6-C706-425C-903D-DB24C2BF05E7}"/>
    <hyperlink ref="AE12" r:id="rId64" xr:uid="{9CB55AF0-2552-4EBE-A6E9-0187E886EB39}"/>
    <hyperlink ref="AE15" r:id="rId65" xr:uid="{29B27E17-E77B-4C5A-A481-D4D16AC7E189}"/>
    <hyperlink ref="AE21" r:id="rId66" xr:uid="{C030F13F-8C13-4A1D-88EB-D3B5FA378AB2}"/>
    <hyperlink ref="AE17" r:id="rId67" display="LSAHP (Longitudinal Study of Ageing and Health in the Philippines) " xr:uid="{978779F4-C514-4A11-B610-41CC8AE1FF06}"/>
    <hyperlink ref="AE25" r:id="rId68" xr:uid="{059F5ACF-3974-4591-BC38-B719029BDC13}"/>
    <hyperlink ref="AE44" r:id="rId69" display="LSAHP (Longitudinal Study of Ageing and Health in the Philippines) " xr:uid="{CC117D96-E462-4EE4-8CFC-5077F4C677A6}"/>
    <hyperlink ref="AE28" r:id="rId70" display="LSAHP (Longitudinal Study of Ageing and Health in the Philippines) " xr:uid="{454D9265-2785-4E6C-A11C-2C271C609F2D}"/>
    <hyperlink ref="AE29" r:id="rId71" display="LSAHP (Longitudinal Study of Ageing and Health in the Philippines) " xr:uid="{BE62E8E1-5491-4371-A7FF-F9F90696C475}"/>
    <hyperlink ref="AE30" r:id="rId72" display="LSAHP (Longitudinal Study of Ageing and Health in the Philippines) " xr:uid="{EED1E0C0-51A6-46B0-97A1-6580E1AC38FC}"/>
    <hyperlink ref="AE32" r:id="rId73" display="LSAHP (Longitudinal Study of Ageing and Health in the Philippines) " xr:uid="{42BE624D-A2AE-4CF8-A892-041AB04D17E4}"/>
    <hyperlink ref="G32" r:id="rId74" xr:uid="{BF3833CF-C57E-4AB6-B8C5-A44A389699B9}"/>
    <hyperlink ref="AE33" r:id="rId75" display="LSAHP (Longitudinal Study of Ageing and Health in the Philippines) " xr:uid="{8B8C6D78-118C-4B53-B10D-EC29C7502BDC}"/>
    <hyperlink ref="AE34" r:id="rId76" display="LSAHP (Longitudinal Study of Ageing and Health in the Philippines) " xr:uid="{4AA3F3AD-20D4-4705-AFB7-2D5A540F2BC2}"/>
    <hyperlink ref="AE35" r:id="rId77" display="LSAHP (Longitudinal Study of Ageing and Health in the Philippines) " xr:uid="{8599B6B3-712A-4FFD-9806-C8A738DF1801}"/>
    <hyperlink ref="AE39:AE41" r:id="rId78" display="LSAHP (Longitudinal Study of Ageing and Health in the Philippines) " xr:uid="{955214FF-0FED-411A-83D8-CA30F791E25B}"/>
    <hyperlink ref="G16" r:id="rId79" display="average of 22.9% for women, 16.3% for men, Abe, A (2021) based on Comprehensive Survey of Living Conditions (阿部彩（2021）「貧困の長期的動向：相対的貧困率から見えてくるもの」科学研究費助成事業（科学研究費補助金）（基盤研究（B））「「貧困学」のフロンティアを構築する研究」報告書) https://www.hinkonstat.net/" xr:uid="{3D612D3F-382B-4802-9B58-BCD615281E53}"/>
    <hyperlink ref="W26" r:id="rId80" display="National Health and Morbility Survey 2018: Elderly Health" xr:uid="{CDA844FA-D093-44BC-99D4-275E95E1B0BB}"/>
    <hyperlink ref="AA26" r:id="rId81" xr:uid="{3192BB63-00D0-400F-90DE-E2026BB7B9F7}"/>
    <hyperlink ref="AE26" r:id="rId82" display="LSAHP (Longitudinal Study of Ageing and Health in the Philippines) " xr:uid="{917176C8-ECA2-4302-8E43-0B110118C811}"/>
    <hyperlink ref="AA27" r:id="rId83" xr:uid="{D0615B25-D052-4068-BAFC-A7F4E2628F6C}"/>
    <hyperlink ref="AE27" r:id="rId84" display="LSAHP (Longitudinal Study of Ageing and Health in the Philippines) " xr:uid="{2FA9CD49-7E3C-4977-B2E9-09E849927BCD}"/>
    <hyperlink ref="AA31" r:id="rId85" xr:uid="{E597554A-3360-4E10-BF9C-40E7C7573650}"/>
    <hyperlink ref="AE31" r:id="rId86" display="LSAHP (Longitudinal Study of Ageing and Health in the Philippines) " xr:uid="{BD132B06-2CB4-4E1C-95D5-FF048C8A8CB2}"/>
    <hyperlink ref="AA40" r:id="rId87" xr:uid="{431E016A-6DC6-4290-A2AB-C4FC137A0A56}"/>
    <hyperlink ref="AE40" r:id="rId88" display="LSAHP (Longitudinal Study of Ageing and Health in the Philippines) " xr:uid="{5DFAFC61-8045-4FDA-A67C-3C33F76C1C6B}"/>
    <hyperlink ref="AE36" r:id="rId89" display="LSAHP (Longitudinal Study of Ageing and Health in the Philippines) " xr:uid="{095AB6B8-DBC7-458C-9482-15615B9DAC57}"/>
    <hyperlink ref="G40" r:id="rId90" xr:uid="{103C32D5-6AFF-4763-9021-E4DF9AC5473C}"/>
    <hyperlink ref="G41" r:id="rId91" xr:uid="{7106E12A-AD5C-44BD-9B15-6A5993ADD6E1}"/>
    <hyperlink ref="W43" r:id="rId92" xr:uid="{55159D86-C0F6-4F26-B903-B5093F532933}"/>
    <hyperlink ref="G46" r:id="rId93" xr:uid="{0EED1C48-A984-45D6-B59F-2AE27E051DFE}"/>
    <hyperlink ref="S25" r:id="rId94" xr:uid="{8F02601B-E6E1-475A-9E04-B271ADC245D6}"/>
    <hyperlink ref="W25" r:id="rId95" xr:uid="{9A5700A0-A679-4F7C-AB7B-9B0946AC16CE}"/>
    <hyperlink ref="AA25" r:id="rId96" xr:uid="{CC0DB4D2-A8E0-400F-8EDC-E20D863D0863}"/>
    <hyperlink ref="L5" r:id="rId97" xr:uid="{C2B88A52-07A7-4D0D-9D7F-A1CBDB281E9E}"/>
    <hyperlink ref="L6" r:id="rId98" xr:uid="{3F7D9992-8B4B-4D49-82BB-90A6D1879CC3}"/>
    <hyperlink ref="K9" r:id="rId99" xr:uid="{CD2346AA-F4E0-4622-8B8D-4A0EA41FAC4C}"/>
    <hyperlink ref="K11" r:id="rId100" location="tab=tab_1" xr:uid="{A20D3B7B-E576-480B-B9E5-96C3B067E001}"/>
    <hyperlink ref="L10" r:id="rId101" xr:uid="{FD5963EF-D6C1-4FD6-A9A1-1CCF72C4228B}"/>
    <hyperlink ref="L11" r:id="rId102" display="APO (2017)" xr:uid="{CA56E504-36F7-4F57-AD03-734A7CAD8251}"/>
    <hyperlink ref="O5" r:id="rId103" display="National Plan on the Elderly" xr:uid="{48AC3166-3B41-43C3-9590-CE6EF20CE585}"/>
    <hyperlink ref="P6" r:id="rId104" xr:uid="{0638EF79-1BDB-4DD5-9083-6C9DE2A54ACF}"/>
    <hyperlink ref="P7" r:id="rId105" xr:uid="{D4C3CC97-6F56-4129-B59B-D6F6B8A25658}"/>
    <hyperlink ref="P12" r:id="rId106" display="Nittayasoot et al (2021)" xr:uid="{CE072696-EF2A-48CB-831A-1AD46559B65D}"/>
    <hyperlink ref="K6" r:id="rId107" xr:uid="{8368DC1C-C95E-4605-BBE7-4D3DFD85398D}"/>
    <hyperlink ref="P9" r:id="rId108" xr:uid="{41A94C93-DDA4-4A4E-BA03-025DFD70C859}"/>
    <hyperlink ref="P11" r:id="rId109" location="tab=tab_1" display="Global health expenditure database" xr:uid="{D58B26A5-18E1-42C7-9CF3-433D5F78332C}"/>
    <hyperlink ref="O10" r:id="rId110" display="http://www.nso.go.th/sites/2014en/Survey/social/domographic/OlderPersons/2017/Full Report_080618.pdf" xr:uid="{C8C90243-F985-4886-B3B2-F38298E63E7A}"/>
    <hyperlink ref="K10" r:id="rId111" display="SUSENAS" xr:uid="{6501F51C-14D8-4F8A-B362-844F08B400AD}"/>
    <hyperlink ref="O7" r:id="rId112" xr:uid="{00CDD3E1-4334-4D4A-826D-8FCEF04664B1}"/>
    <hyperlink ref="K12" r:id="rId113" xr:uid="{A3FECDBF-2AF0-4BFE-8BC3-7FBC9B6D6587}"/>
    <hyperlink ref="K7" r:id="rId114" display="APO (2017)" xr:uid="{C6ECAD2E-6F6B-4B01-8E5C-1F382E427282}"/>
    <hyperlink ref="O25" r:id="rId115" xr:uid="{1631BF5A-DB38-40F0-A0BA-C0B66066B9F9}"/>
    <hyperlink ref="K25" r:id="rId116" xr:uid="{B614058B-B468-4942-976C-CD32C00C321D}"/>
    <hyperlink ref="G31" r:id="rId117" xr:uid="{891EFFBF-296F-4477-AC55-8C20029878FF}"/>
    <hyperlink ref="H43" r:id="rId118" display="Household with 65+ with Western style toilet (2008)" xr:uid="{8787663B-F270-47C4-BC9A-FA6584664980}"/>
    <hyperlink ref="G43" r:id="rId119" location=":~:text=%E6%B4%8B%E5%BC%8F%E3%83%88%E3%82%A4%E3%83%AC%E3%81%AE%E3%81%82%E3%82%8B%E4%BD%8F%E5%AE%85,%E5%B7%AE%E3%81%AF%E8%A6%8B%E3%82%89%E3%82%8C%E3%81%AA%E3%81%84%E3%80%82" display="Housing and Land Survey" xr:uid="{17425983-BF53-4262-9446-909D9E5FF92E}"/>
    <hyperlink ref="G6" r:id="rId120" xr:uid="{746F2D39-33A7-4AA7-A967-7F6974FDACC2}"/>
    <hyperlink ref="G7" r:id="rId121" xr:uid="{065952C4-9A6A-4BFF-B5A9-7585C2C15117}"/>
    <hyperlink ref="G8" r:id="rId122" xr:uid="{4A144797-23AF-43D7-8198-B0FD2D5D0CE0}"/>
    <hyperlink ref="G9" r:id="rId123" xr:uid="{AD2BE491-9841-4130-AF71-F905153F3652}"/>
    <hyperlink ref="G10" r:id="rId124" xr:uid="{A5C08DD0-932D-4309-BEA3-0D7020E0E478}"/>
    <hyperlink ref="G11" r:id="rId125" xr:uid="{DD16B721-BF31-4192-B23F-C97202C242EF}"/>
    <hyperlink ref="AE42" r:id="rId126" xr:uid="{DA130644-E009-4223-9F83-42150D948298}"/>
    <hyperlink ref="K46" r:id="rId127" xr:uid="{201BAD12-ED47-4F73-832B-16A86C06CF0D}"/>
    <hyperlink ref="W46" r:id="rId128" xr:uid="{42A6A67C-D311-496C-95D9-4C8BBD4112B2}"/>
    <hyperlink ref="AE46" r:id="rId129" xr:uid="{28291D20-E317-4455-B4EB-990E8901B327}"/>
    <hyperlink ref="G39" r:id="rId130" display="家族社会学会のデータを中川さんにお願い" xr:uid="{F0E3DC04-1AA1-4E6D-A49F-6B78687788B8}"/>
    <hyperlink ref="L20" r:id="rId131" xr:uid="{351A1A31-A794-489A-A494-9A90160E3B68}"/>
    <hyperlink ref="S6" r:id="rId132" display="Myanmar National Health Plan" xr:uid="{95246ECF-EF0B-4FC7-961C-A78FAB8C235F}"/>
    <hyperlink ref="S8" r:id="rId133" xr:uid="{CB88EEEB-52DD-402B-AD0D-14F64EEC85F3}"/>
    <hyperlink ref="S10" r:id="rId134" xr:uid="{CC11DC02-75E1-4F23-A8DE-114577576AB3}"/>
    <hyperlink ref="S19" r:id="rId135" display="The 2019 Inter-censal Survey The Union Report" xr:uid="{50B0AECA-6AF7-4246-A0AC-23F7DA3B1431}"/>
    <hyperlink ref="S20" r:id="rId136" xr:uid="{8AB58FB7-4140-4B07-A812-E513B31CF49A}"/>
    <hyperlink ref="S46" r:id="rId137" xr:uid="{7412E50E-4BF2-4E40-BC48-1F3412B3BEEE}"/>
    <hyperlink ref="S43" r:id="rId138" xr:uid="{F3F67B52-F0F4-4B1E-8CEA-8D95AC6911A8}"/>
    <hyperlink ref="S44" r:id="rId139" xr:uid="{12B21652-5905-44A3-B3C1-431E13035B30}"/>
    <hyperlink ref="S42" r:id="rId140" xr:uid="{278DED06-12D3-4CEC-9F45-439C99ACB584}"/>
    <hyperlink ref="S40" r:id="rId141" xr:uid="{42C4AC66-DDE0-4C35-8630-94151905B107}"/>
    <hyperlink ref="S11" r:id="rId142" xr:uid="{865E314E-DD4E-44FC-9457-608E52DFE780}"/>
    <hyperlink ref="T34" r:id="rId143" display="https://www.icmha.org/wp-content/uploads/2020/02/UCLA-Loneliness-Scale.pdf" xr:uid="{E90A6535-ECA6-4EBC-AF58-35A6215BDF86}"/>
    <hyperlink ref="AA20" r:id="rId144" xr:uid="{7821C1D0-7A25-4D62-8970-19E3EBE10343}"/>
    <hyperlink ref="S15" r:id="rId145" display="Survey (Healthy and Active Ageing in Myanmar)" xr:uid="{A09D77CC-7C5E-4DAE-9790-A109C50FCF20}"/>
    <hyperlink ref="S16" r:id="rId146" display="Survey (Healthy and Active Ageing in Myanmar)" xr:uid="{DB8049EA-C33F-42C0-9876-46AEED2A2738}"/>
    <hyperlink ref="S18" r:id="rId147" display="Survey (Healthy and Active Ageing in Myanmar)" xr:uid="{824ED538-949F-428C-A3E4-2DAC78121F5D}"/>
    <hyperlink ref="S30:S33" r:id="rId148" display="Survey (Healthy and Active Ageing in Myanmar)" xr:uid="{F0A10D44-B530-426C-A81C-8F3D93679F53}"/>
    <hyperlink ref="S35:S37" r:id="rId149" display="Survey (Healthy and Active Ageing in Myanmar)" xr:uid="{997DE78A-52B9-422B-8BE8-44BC2598BA1A}"/>
    <hyperlink ref="S41" r:id="rId150" display="Survey (Healthy and Active Ageing in Myanmar)" xr:uid="{93C26034-4909-40B2-82D5-B51E33D8C305}"/>
    <hyperlink ref="S45" r:id="rId151" display="Survey (Healthy and Active Ageing in Myanmar)" xr:uid="{869441CA-14CD-41D6-A741-FF6D7AB67F9E}"/>
    <hyperlink ref="AA19" r:id="rId152" xr:uid="{09202081-D4B1-4434-A684-4E444AD37C20}"/>
    <hyperlink ref="G37" r:id="rId153" xr:uid="{4FC89FD2-9E19-4CD7-97D8-D75FD666DA59}"/>
    <hyperlink ref="AA43" r:id="rId154" xr:uid="{C1C48094-F93C-4F03-9771-11752801E507}"/>
    <hyperlink ref="AE43" r:id="rId155" display="LSAHP (Longitudinal Study of Ageing and Health in the Philippines) " xr:uid="{51BD455C-03C7-456E-B58E-304D6D8E13A0}"/>
    <hyperlink ref="AE19" r:id="rId156" display="LSAHP (Longitudinal Study of Ageing and Health in the Philippines) " xr:uid="{2D32648B-7258-4050-B090-47EC5218A793}"/>
    <hyperlink ref="O11" r:id="rId157" xr:uid="{B513B62A-70D8-4E08-A8F5-A7AC2754FE88}"/>
    <hyperlink ref="AA42" r:id="rId158" xr:uid="{C2776709-730D-41C8-A78F-891BE31F9C08}"/>
    <hyperlink ref="W15" r:id="rId159" xr:uid="{3779CFA1-1BB6-48CC-8377-5A22E17427A9}"/>
    <hyperlink ref="W16" r:id="rId160" xr:uid="{23CAA189-7B12-4E45-BF0C-5C1641BDEAD8}"/>
    <hyperlink ref="W19" r:id="rId161" xr:uid="{28E27493-951E-4A62-BCA5-8ACAB8C35843}"/>
    <hyperlink ref="W31:W33" r:id="rId162" display="Survey (Healthy Ageing in Malaysian Population)" xr:uid="{EF99606A-AB6E-4A98-9615-89695FB80679}"/>
    <hyperlink ref="W35:W37" r:id="rId163" display="Survey (Healthy Ageing in Malaysian Population)" xr:uid="{4564899F-21C0-419C-905B-67CD565BAEDA}"/>
    <hyperlink ref="W40:W41" r:id="rId164" display="Survey (Healthy Ageing in Malaysian Population)" xr:uid="{CED449BC-0E79-44FA-98A9-DE6DA195204B}"/>
  </hyperlinks>
  <printOptions horizontalCentered="1" verticalCentered="1"/>
  <pageMargins left="0.39370078740157483" right="0.39370078740157483" top="0.39370078740157483" bottom="0.39370078740157483" header="0.31496062992125984" footer="0.31496062992125984"/>
  <pageSetup paperSize="9" scale="23" orientation="portrait" r:id="rId165"/>
  <drawing r:id="rId1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HAAI</vt:lpstr>
      <vt:lpstr>HAAI!Print_Area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2023-08-30T07:47:51Z</dcterms:created>
  <dcterms:modified xsi:type="dcterms:W3CDTF">2023-12-11T03:15:59Z</dcterms:modified>
  <cp:category/>
  <cp:contentStatus/>
</cp:coreProperties>
</file>